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595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N323" i="1" l="1"/>
  <c r="N324" i="1"/>
  <c r="N325" i="1"/>
  <c r="D331" i="1"/>
  <c r="N305" i="1"/>
  <c r="D332" i="1"/>
  <c r="N306" i="1"/>
  <c r="D333" i="1"/>
  <c r="N307" i="1"/>
  <c r="D334" i="1"/>
  <c r="N308" i="1"/>
  <c r="D335" i="1"/>
  <c r="N322" i="1" s="1"/>
  <c r="D336" i="1"/>
  <c r="N310" i="1"/>
  <c r="D337" i="1"/>
  <c r="N311" i="1"/>
  <c r="D338" i="1"/>
  <c r="N312" i="1"/>
  <c r="N292" i="1"/>
  <c r="N293" i="1"/>
  <c r="N294" i="1"/>
  <c r="N295" i="1"/>
  <c r="N296" i="1"/>
  <c r="N297" i="1"/>
  <c r="N298" i="1"/>
  <c r="N299" i="1"/>
  <c r="N273" i="1"/>
  <c r="N274" i="1"/>
  <c r="N275" i="1"/>
  <c r="N276" i="1"/>
  <c r="N277" i="1"/>
  <c r="N278" i="1"/>
  <c r="N258" i="1"/>
  <c r="N259" i="1"/>
  <c r="N260" i="1"/>
  <c r="N261" i="1"/>
  <c r="N262" i="1"/>
  <c r="N263" i="1"/>
  <c r="N264" i="1"/>
  <c r="N265" i="1"/>
  <c r="N245" i="1"/>
  <c r="N246" i="1"/>
  <c r="N247" i="1"/>
  <c r="N248" i="1"/>
  <c r="N249" i="1"/>
  <c r="N250" i="1"/>
  <c r="N251" i="1"/>
  <c r="N252" i="1"/>
  <c r="N224" i="1"/>
  <c r="N225" i="1"/>
  <c r="N226" i="1"/>
  <c r="N227" i="1"/>
  <c r="N228" i="1"/>
  <c r="N229" i="1"/>
  <c r="N230" i="1"/>
  <c r="N231" i="1"/>
  <c r="N216" i="1"/>
  <c r="N217" i="1"/>
  <c r="N218" i="1"/>
  <c r="N200" i="1"/>
  <c r="N201" i="1"/>
  <c r="N203" i="1"/>
  <c r="N179" i="1"/>
  <c r="N180" i="1"/>
  <c r="N182" i="1"/>
  <c r="N183" i="1"/>
  <c r="N184" i="1"/>
  <c r="N169" i="1"/>
  <c r="N170" i="1"/>
  <c r="N171" i="1"/>
  <c r="M166" i="1"/>
  <c r="M167" i="1"/>
  <c r="M168" i="1"/>
  <c r="M169" i="1"/>
  <c r="F171" i="1"/>
  <c r="F166" i="1"/>
  <c r="N151" i="1"/>
  <c r="N152" i="1"/>
  <c r="N153" i="1"/>
  <c r="N154" i="1"/>
  <c r="N155" i="1"/>
  <c r="N156" i="1"/>
  <c r="N157" i="1"/>
  <c r="N158" i="1"/>
  <c r="M129" i="1"/>
  <c r="M131" i="1"/>
  <c r="M133" i="1"/>
  <c r="M134" i="1"/>
  <c r="M136" i="1"/>
  <c r="M137" i="1"/>
  <c r="N132" i="1"/>
  <c r="N133" i="1"/>
  <c r="N134" i="1"/>
  <c r="N135" i="1"/>
  <c r="N136" i="1"/>
  <c r="N137" i="1"/>
  <c r="D329" i="1"/>
  <c r="N115" i="1"/>
  <c r="D330" i="1"/>
  <c r="N116" i="1"/>
  <c r="N117" i="1"/>
  <c r="N118" i="1"/>
  <c r="N119" i="1"/>
  <c r="N120" i="1"/>
  <c r="N121" i="1"/>
  <c r="N122" i="1"/>
  <c r="N123" i="1"/>
  <c r="N124" i="1"/>
  <c r="M118" i="1"/>
  <c r="M119" i="1"/>
  <c r="M120" i="1"/>
  <c r="F119" i="1"/>
  <c r="F120" i="1"/>
  <c r="F121" i="1"/>
  <c r="F123" i="1"/>
  <c r="F124" i="1"/>
  <c r="F115" i="1"/>
  <c r="N106" i="1"/>
  <c r="N107" i="1"/>
  <c r="N109" i="1"/>
  <c r="N110" i="1"/>
  <c r="N111" i="1"/>
  <c r="N85" i="1"/>
  <c r="N86" i="1"/>
  <c r="N88" i="1"/>
  <c r="N89" i="1"/>
  <c r="N90" i="1"/>
  <c r="N70" i="1"/>
  <c r="N71" i="1"/>
  <c r="N72" i="1"/>
  <c r="N73" i="1"/>
  <c r="N74" i="1"/>
  <c r="N75" i="1"/>
  <c r="N76" i="1"/>
  <c r="N77" i="1"/>
  <c r="M38" i="1"/>
  <c r="M39" i="1"/>
  <c r="M40" i="1"/>
  <c r="F41" i="1"/>
  <c r="F42" i="1"/>
  <c r="F43" i="1"/>
  <c r="F38" i="1"/>
  <c r="N38" i="1"/>
  <c r="N39" i="1"/>
  <c r="N40" i="1"/>
  <c r="N41" i="1"/>
  <c r="N42" i="1"/>
  <c r="N43" i="1"/>
  <c r="N28" i="1"/>
  <c r="F28" i="1"/>
  <c r="D327" i="1"/>
  <c r="D61" i="1"/>
  <c r="D339" i="1"/>
  <c r="C327" i="1"/>
  <c r="C329" i="1"/>
  <c r="C330" i="1"/>
  <c r="C331" i="1"/>
  <c r="C332" i="1"/>
  <c r="C333" i="1"/>
  <c r="C334" i="1"/>
  <c r="C61" i="1"/>
  <c r="C335" i="1"/>
  <c r="C339" i="1"/>
  <c r="H327" i="1"/>
  <c r="H329" i="1"/>
  <c r="H330" i="1"/>
  <c r="H331" i="1"/>
  <c r="H332" i="1"/>
  <c r="H333" i="1"/>
  <c r="H334" i="1"/>
  <c r="H335" i="1"/>
  <c r="H339" i="1"/>
  <c r="G24" i="6"/>
  <c r="I24" i="6"/>
  <c r="D394" i="3"/>
  <c r="D396" i="3"/>
  <c r="D397" i="3"/>
  <c r="D398" i="3"/>
  <c r="D399" i="3"/>
  <c r="D400" i="3"/>
  <c r="D401" i="3"/>
  <c r="D402" i="3"/>
  <c r="D406" i="3" s="1"/>
  <c r="N393" i="3" s="1"/>
  <c r="D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E394" i="3"/>
  <c r="D395" i="3"/>
  <c r="E395" i="3"/>
  <c r="E396" i="3"/>
  <c r="E397" i="3"/>
  <c r="E398" i="3"/>
  <c r="E399" i="3"/>
  <c r="E400" i="3"/>
  <c r="E401" i="3"/>
  <c r="E402" i="3"/>
  <c r="D403" i="3"/>
  <c r="E403" i="3"/>
  <c r="D404" i="3"/>
  <c r="E404" i="3"/>
  <c r="D405" i="3"/>
  <c r="E405" i="3"/>
  <c r="C396" i="3"/>
  <c r="C397" i="3"/>
  <c r="C398" i="3"/>
  <c r="C399" i="3"/>
  <c r="C400" i="3"/>
  <c r="C401" i="3"/>
  <c r="C402" i="3"/>
  <c r="C403" i="3"/>
  <c r="C404" i="3"/>
  <c r="C405" i="3"/>
  <c r="C395" i="3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 s="1"/>
  <c r="E393" i="3"/>
  <c r="F393" i="3" s="1"/>
  <c r="D326" i="1"/>
  <c r="N326" i="1"/>
  <c r="D313" i="1"/>
  <c r="N313" i="1"/>
  <c r="N316" i="1"/>
  <c r="N317" i="1"/>
  <c r="N318" i="1"/>
  <c r="N319" i="1"/>
  <c r="N320" i="1"/>
  <c r="N321" i="1"/>
  <c r="D328" i="1"/>
  <c r="N315" i="1"/>
  <c r="N314" i="1"/>
  <c r="N301" i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5" i="6"/>
  <c r="G26" i="6"/>
  <c r="F26" i="6"/>
  <c r="E26" i="6"/>
  <c r="D26" i="6"/>
  <c r="C26" i="6"/>
  <c r="B26" i="6"/>
  <c r="I25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 s="1"/>
  <c r="K25" i="4"/>
  <c r="J25" i="4"/>
  <c r="I25" i="4"/>
  <c r="H25" i="4"/>
  <c r="G25" i="4"/>
  <c r="F25" i="4"/>
  <c r="E25" i="4"/>
  <c r="D25" i="4"/>
  <c r="C25" i="4"/>
  <c r="B25" i="4"/>
  <c r="D202" i="3"/>
  <c r="D541" i="3" s="1"/>
  <c r="D580" i="3" s="1"/>
  <c r="D554" i="3"/>
  <c r="D519" i="3"/>
  <c r="D567" i="3"/>
  <c r="D204" i="3"/>
  <c r="D543" i="3" s="1"/>
  <c r="D582" i="3" s="1"/>
  <c r="D556" i="3"/>
  <c r="D521" i="3"/>
  <c r="D569" i="3"/>
  <c r="D205" i="3"/>
  <c r="D544" i="3" s="1"/>
  <c r="D583" i="3" s="1"/>
  <c r="D557" i="3"/>
  <c r="D522" i="3"/>
  <c r="D570" i="3"/>
  <c r="D206" i="3"/>
  <c r="D545" i="3" s="1"/>
  <c r="D584" i="3" s="1"/>
  <c r="D558" i="3"/>
  <c r="D523" i="3"/>
  <c r="D571" i="3"/>
  <c r="D207" i="3"/>
  <c r="D546" i="3" s="1"/>
  <c r="D585" i="3" s="1"/>
  <c r="D559" i="3"/>
  <c r="D524" i="3"/>
  <c r="D572" i="3"/>
  <c r="D208" i="3"/>
  <c r="D547" i="3" s="1"/>
  <c r="D586" i="3" s="1"/>
  <c r="D560" i="3"/>
  <c r="D525" i="3"/>
  <c r="D573" i="3"/>
  <c r="D209" i="3"/>
  <c r="D548" i="3" s="1"/>
  <c r="D587" i="3" s="1"/>
  <c r="D561" i="3"/>
  <c r="D526" i="3"/>
  <c r="D574" i="3"/>
  <c r="D210" i="3"/>
  <c r="D549" i="3" s="1"/>
  <c r="D588" i="3" s="1"/>
  <c r="D562" i="3"/>
  <c r="D527" i="3"/>
  <c r="D575" i="3"/>
  <c r="K202" i="3"/>
  <c r="K541" i="3" s="1"/>
  <c r="K580" i="3" s="1"/>
  <c r="K554" i="3"/>
  <c r="K519" i="3"/>
  <c r="K567" i="3"/>
  <c r="K204" i="3"/>
  <c r="K543" i="3" s="1"/>
  <c r="K582" i="3" s="1"/>
  <c r="K556" i="3"/>
  <c r="K521" i="3"/>
  <c r="K569" i="3"/>
  <c r="K205" i="3"/>
  <c r="K544" i="3" s="1"/>
  <c r="K583" i="3" s="1"/>
  <c r="K557" i="3"/>
  <c r="K522" i="3"/>
  <c r="K570" i="3"/>
  <c r="K206" i="3"/>
  <c r="K545" i="3" s="1"/>
  <c r="K584" i="3" s="1"/>
  <c r="K558" i="3"/>
  <c r="K523" i="3"/>
  <c r="K571" i="3"/>
  <c r="K207" i="3"/>
  <c r="K546" i="3" s="1"/>
  <c r="K585" i="3" s="1"/>
  <c r="K559" i="3"/>
  <c r="K524" i="3"/>
  <c r="K572" i="3"/>
  <c r="K208" i="3"/>
  <c r="K547" i="3" s="1"/>
  <c r="K586" i="3" s="1"/>
  <c r="K560" i="3"/>
  <c r="K525" i="3"/>
  <c r="K573" i="3"/>
  <c r="K209" i="3"/>
  <c r="K548" i="3" s="1"/>
  <c r="K587" i="3" s="1"/>
  <c r="K561" i="3"/>
  <c r="K526" i="3"/>
  <c r="K574" i="3"/>
  <c r="K210" i="3"/>
  <c r="K549" i="3" s="1"/>
  <c r="K588" i="3" s="1"/>
  <c r="K562" i="3"/>
  <c r="K527" i="3"/>
  <c r="K575" i="3"/>
  <c r="L202" i="3"/>
  <c r="L541" i="3"/>
  <c r="L554" i="3"/>
  <c r="L519" i="3"/>
  <c r="L567" i="3" s="1"/>
  <c r="L580" i="3" s="1"/>
  <c r="L204" i="3"/>
  <c r="L543" i="3"/>
  <c r="L556" i="3"/>
  <c r="L521" i="3"/>
  <c r="L569" i="3" s="1"/>
  <c r="L582" i="3" s="1"/>
  <c r="L205" i="3"/>
  <c r="L544" i="3"/>
  <c r="L557" i="3"/>
  <c r="L522" i="3"/>
  <c r="L570" i="3" s="1"/>
  <c r="L583" i="3" s="1"/>
  <c r="L206" i="3"/>
  <c r="L545" i="3"/>
  <c r="L558" i="3"/>
  <c r="L523" i="3"/>
  <c r="L571" i="3" s="1"/>
  <c r="L584" i="3" s="1"/>
  <c r="L207" i="3"/>
  <c r="L546" i="3"/>
  <c r="L559" i="3"/>
  <c r="L524" i="3"/>
  <c r="L572" i="3" s="1"/>
  <c r="L585" i="3" s="1"/>
  <c r="L208" i="3"/>
  <c r="L547" i="3"/>
  <c r="L560" i="3"/>
  <c r="L525" i="3"/>
  <c r="L573" i="3" s="1"/>
  <c r="L586" i="3" s="1"/>
  <c r="L209" i="3"/>
  <c r="L548" i="3"/>
  <c r="L561" i="3"/>
  <c r="L526" i="3"/>
  <c r="L574" i="3" s="1"/>
  <c r="L587" i="3" s="1"/>
  <c r="L210" i="3"/>
  <c r="L549" i="3"/>
  <c r="L562" i="3"/>
  <c r="L527" i="3"/>
  <c r="L575" i="3" s="1"/>
  <c r="L588" i="3" s="1"/>
  <c r="J202" i="3"/>
  <c r="J541" i="3"/>
  <c r="J554" i="3"/>
  <c r="J519" i="3"/>
  <c r="J567" i="3" s="1"/>
  <c r="J580" i="3" s="1"/>
  <c r="J204" i="3"/>
  <c r="J543" i="3"/>
  <c r="J556" i="3"/>
  <c r="J521" i="3"/>
  <c r="J569" i="3" s="1"/>
  <c r="J582" i="3" s="1"/>
  <c r="J205" i="3"/>
  <c r="J544" i="3"/>
  <c r="J557" i="3"/>
  <c r="J522" i="3"/>
  <c r="J570" i="3" s="1"/>
  <c r="J583" i="3" s="1"/>
  <c r="J206" i="3"/>
  <c r="J545" i="3"/>
  <c r="J558" i="3"/>
  <c r="J523" i="3"/>
  <c r="J571" i="3" s="1"/>
  <c r="J584" i="3" s="1"/>
  <c r="J207" i="3"/>
  <c r="J546" i="3"/>
  <c r="J559" i="3"/>
  <c r="J524" i="3"/>
  <c r="J572" i="3" s="1"/>
  <c r="J585" i="3" s="1"/>
  <c r="J208" i="3"/>
  <c r="J547" i="3"/>
  <c r="J560" i="3"/>
  <c r="J525" i="3"/>
  <c r="J573" i="3" s="1"/>
  <c r="J586" i="3" s="1"/>
  <c r="J209" i="3"/>
  <c r="J548" i="3"/>
  <c r="J561" i="3"/>
  <c r="J526" i="3"/>
  <c r="J574" i="3" s="1"/>
  <c r="J587" i="3" s="1"/>
  <c r="J210" i="3"/>
  <c r="J549" i="3"/>
  <c r="J562" i="3"/>
  <c r="J527" i="3"/>
  <c r="J575" i="3" s="1"/>
  <c r="J588" i="3" s="1"/>
  <c r="I202" i="3"/>
  <c r="I541" i="3" s="1"/>
  <c r="I580" i="3" s="1"/>
  <c r="I554" i="3"/>
  <c r="I519" i="3"/>
  <c r="I567" i="3"/>
  <c r="I204" i="3"/>
  <c r="I543" i="3" s="1"/>
  <c r="I582" i="3" s="1"/>
  <c r="I556" i="3"/>
  <c r="I521" i="3"/>
  <c r="I569" i="3"/>
  <c r="I205" i="3"/>
  <c r="I544" i="3" s="1"/>
  <c r="I583" i="3" s="1"/>
  <c r="I557" i="3"/>
  <c r="I522" i="3"/>
  <c r="I570" i="3"/>
  <c r="I206" i="3"/>
  <c r="I545" i="3" s="1"/>
  <c r="I584" i="3" s="1"/>
  <c r="I558" i="3"/>
  <c r="I523" i="3"/>
  <c r="I571" i="3"/>
  <c r="I207" i="3"/>
  <c r="I546" i="3" s="1"/>
  <c r="I585" i="3" s="1"/>
  <c r="I559" i="3"/>
  <c r="I524" i="3"/>
  <c r="I572" i="3"/>
  <c r="I208" i="3"/>
  <c r="I547" i="3" s="1"/>
  <c r="I586" i="3" s="1"/>
  <c r="I560" i="3"/>
  <c r="I525" i="3"/>
  <c r="I573" i="3"/>
  <c r="I209" i="3"/>
  <c r="I548" i="3" s="1"/>
  <c r="I587" i="3" s="1"/>
  <c r="I561" i="3"/>
  <c r="I526" i="3"/>
  <c r="I574" i="3"/>
  <c r="I210" i="3"/>
  <c r="I549" i="3" s="1"/>
  <c r="I588" i="3" s="1"/>
  <c r="I562" i="3"/>
  <c r="I527" i="3"/>
  <c r="I575" i="3"/>
  <c r="I592" i="3"/>
  <c r="H202" i="3"/>
  <c r="H541" i="3"/>
  <c r="H580" i="3" s="1"/>
  <c r="H554" i="3"/>
  <c r="H519" i="3"/>
  <c r="H567" i="3" s="1"/>
  <c r="H204" i="3"/>
  <c r="H543" i="3"/>
  <c r="H556" i="3"/>
  <c r="H521" i="3"/>
  <c r="H569" i="3" s="1"/>
  <c r="H582" i="3"/>
  <c r="H205" i="3"/>
  <c r="H544" i="3"/>
  <c r="H583" i="3" s="1"/>
  <c r="H557" i="3"/>
  <c r="H522" i="3"/>
  <c r="H570" i="3" s="1"/>
  <c r="H206" i="3"/>
  <c r="H545" i="3"/>
  <c r="H558" i="3"/>
  <c r="H523" i="3"/>
  <c r="H571" i="3" s="1"/>
  <c r="H584" i="3"/>
  <c r="H207" i="3"/>
  <c r="H546" i="3"/>
  <c r="H585" i="3" s="1"/>
  <c r="H559" i="3"/>
  <c r="H524" i="3"/>
  <c r="H572" i="3" s="1"/>
  <c r="H208" i="3"/>
  <c r="H547" i="3"/>
  <c r="H560" i="3"/>
  <c r="H525" i="3"/>
  <c r="H573" i="3" s="1"/>
  <c r="H586" i="3"/>
  <c r="H209" i="3"/>
  <c r="H548" i="3"/>
  <c r="H587" i="3" s="1"/>
  <c r="H561" i="3"/>
  <c r="H526" i="3"/>
  <c r="H574" i="3" s="1"/>
  <c r="H210" i="3"/>
  <c r="H549" i="3"/>
  <c r="H562" i="3"/>
  <c r="H527" i="3"/>
  <c r="H575" i="3" s="1"/>
  <c r="H588" i="3"/>
  <c r="G202" i="3"/>
  <c r="G541" i="3" s="1"/>
  <c r="G554" i="3"/>
  <c r="G519" i="3"/>
  <c r="G567" i="3"/>
  <c r="G204" i="3"/>
  <c r="G543" i="3" s="1"/>
  <c r="G556" i="3"/>
  <c r="G521" i="3"/>
  <c r="G569" i="3"/>
  <c r="G205" i="3"/>
  <c r="G544" i="3" s="1"/>
  <c r="G557" i="3"/>
  <c r="G583" i="3" s="1"/>
  <c r="G522" i="3"/>
  <c r="G570" i="3"/>
  <c r="G206" i="3"/>
  <c r="G545" i="3" s="1"/>
  <c r="G558" i="3"/>
  <c r="G523" i="3"/>
  <c r="G571" i="3"/>
  <c r="G207" i="3"/>
  <c r="G546" i="3" s="1"/>
  <c r="G585" i="3" s="1"/>
  <c r="G559" i="3"/>
  <c r="G524" i="3"/>
  <c r="G572" i="3"/>
  <c r="G208" i="3"/>
  <c r="G547" i="3" s="1"/>
  <c r="G586" i="3" s="1"/>
  <c r="G560" i="3"/>
  <c r="G525" i="3"/>
  <c r="G573" i="3"/>
  <c r="G209" i="3"/>
  <c r="G548" i="3" s="1"/>
  <c r="G587" i="3" s="1"/>
  <c r="G561" i="3"/>
  <c r="G526" i="3"/>
  <c r="G574" i="3"/>
  <c r="G210" i="3"/>
  <c r="G549" i="3" s="1"/>
  <c r="G588" i="3" s="1"/>
  <c r="G562" i="3"/>
  <c r="G527" i="3"/>
  <c r="G575" i="3"/>
  <c r="E202" i="3"/>
  <c r="E541" i="3"/>
  <c r="E554" i="3"/>
  <c r="E519" i="3"/>
  <c r="E567" i="3" s="1"/>
  <c r="E204" i="3"/>
  <c r="E543" i="3"/>
  <c r="E556" i="3"/>
  <c r="E521" i="3"/>
  <c r="E569" i="3" s="1"/>
  <c r="E205" i="3"/>
  <c r="E544" i="3"/>
  <c r="E557" i="3"/>
  <c r="E522" i="3"/>
  <c r="E570" i="3" s="1"/>
  <c r="E206" i="3"/>
  <c r="E545" i="3"/>
  <c r="E558" i="3"/>
  <c r="E523" i="3"/>
  <c r="E571" i="3" s="1"/>
  <c r="E207" i="3"/>
  <c r="E546" i="3"/>
  <c r="E559" i="3"/>
  <c r="E524" i="3"/>
  <c r="E572" i="3" s="1"/>
  <c r="E208" i="3"/>
  <c r="E547" i="3"/>
  <c r="E560" i="3"/>
  <c r="E525" i="3"/>
  <c r="E573" i="3" s="1"/>
  <c r="E209" i="3"/>
  <c r="E548" i="3"/>
  <c r="E561" i="3"/>
  <c r="E526" i="3"/>
  <c r="E574" i="3" s="1"/>
  <c r="E210" i="3"/>
  <c r="E549" i="3"/>
  <c r="E562" i="3"/>
  <c r="E527" i="3"/>
  <c r="E575" i="3" s="1"/>
  <c r="C202" i="3"/>
  <c r="C541" i="3"/>
  <c r="C554" i="3"/>
  <c r="C519" i="3"/>
  <c r="C567" i="3" s="1"/>
  <c r="C204" i="3"/>
  <c r="C543" i="3"/>
  <c r="C556" i="3"/>
  <c r="C521" i="3"/>
  <c r="C569" i="3" s="1"/>
  <c r="C582" i="3" s="1"/>
  <c r="C205" i="3"/>
  <c r="C544" i="3"/>
  <c r="C557" i="3"/>
  <c r="C522" i="3"/>
  <c r="C570" i="3" s="1"/>
  <c r="C583" i="3" s="1"/>
  <c r="C206" i="3"/>
  <c r="C545" i="3"/>
  <c r="C558" i="3"/>
  <c r="C523" i="3"/>
  <c r="C571" i="3" s="1"/>
  <c r="C584" i="3" s="1"/>
  <c r="C207" i="3"/>
  <c r="C546" i="3"/>
  <c r="C559" i="3"/>
  <c r="C524" i="3"/>
  <c r="C572" i="3" s="1"/>
  <c r="C585" i="3" s="1"/>
  <c r="C208" i="3"/>
  <c r="C547" i="3"/>
  <c r="C560" i="3"/>
  <c r="C525" i="3"/>
  <c r="C573" i="3" s="1"/>
  <c r="C586" i="3" s="1"/>
  <c r="C209" i="3"/>
  <c r="C548" i="3"/>
  <c r="C561" i="3"/>
  <c r="C526" i="3"/>
  <c r="C574" i="3" s="1"/>
  <c r="C587" i="3" s="1"/>
  <c r="C210" i="3"/>
  <c r="C549" i="3"/>
  <c r="C562" i="3"/>
  <c r="C527" i="3"/>
  <c r="C575" i="3" s="1"/>
  <c r="C588" i="3" s="1"/>
  <c r="D213" i="3"/>
  <c r="D552" i="3" s="1"/>
  <c r="D565" i="3"/>
  <c r="D530" i="3"/>
  <c r="D578" i="3"/>
  <c r="K213" i="3"/>
  <c r="K552" i="3"/>
  <c r="K565" i="3"/>
  <c r="K530" i="3"/>
  <c r="K578" i="3" s="1"/>
  <c r="L213" i="3"/>
  <c r="L552" i="3"/>
  <c r="L565" i="3"/>
  <c r="L530" i="3"/>
  <c r="L578" i="3" s="1"/>
  <c r="L591" i="3" s="1"/>
  <c r="J213" i="3"/>
  <c r="J552" i="3" s="1"/>
  <c r="J591" i="3" s="1"/>
  <c r="J565" i="3"/>
  <c r="J530" i="3"/>
  <c r="J578" i="3"/>
  <c r="I213" i="3"/>
  <c r="I552" i="3" s="1"/>
  <c r="I591" i="3" s="1"/>
  <c r="I565" i="3"/>
  <c r="I530" i="3"/>
  <c r="I578" i="3"/>
  <c r="H213" i="3"/>
  <c r="H552" i="3" s="1"/>
  <c r="H591" i="3" s="1"/>
  <c r="H565" i="3"/>
  <c r="H530" i="3"/>
  <c r="H578" i="3"/>
  <c r="G213" i="3"/>
  <c r="G552" i="3" s="1"/>
  <c r="G591" i="3" s="1"/>
  <c r="G565" i="3"/>
  <c r="G530" i="3"/>
  <c r="G578" i="3"/>
  <c r="E213" i="3"/>
  <c r="E552" i="3" s="1"/>
  <c r="E591" i="3" s="1"/>
  <c r="E565" i="3"/>
  <c r="E530" i="3"/>
  <c r="E578" i="3"/>
  <c r="C213" i="3"/>
  <c r="C552" i="3"/>
  <c r="C565" i="3"/>
  <c r="C530" i="3"/>
  <c r="C578" i="3" s="1"/>
  <c r="C591" i="3" s="1"/>
  <c r="D212" i="3"/>
  <c r="D551" i="3"/>
  <c r="D564" i="3"/>
  <c r="D529" i="3"/>
  <c r="D577" i="3" s="1"/>
  <c r="K212" i="3"/>
  <c r="K551" i="3" s="1"/>
  <c r="K564" i="3"/>
  <c r="K529" i="3"/>
  <c r="K577" i="3"/>
  <c r="L212" i="3"/>
  <c r="L551" i="3" s="1"/>
  <c r="L590" i="3" s="1"/>
  <c r="L564" i="3"/>
  <c r="L529" i="3"/>
  <c r="L577" i="3"/>
  <c r="J212" i="3"/>
  <c r="J551" i="3"/>
  <c r="J564" i="3"/>
  <c r="J529" i="3"/>
  <c r="J577" i="3" s="1"/>
  <c r="J590" i="3" s="1"/>
  <c r="I212" i="3"/>
  <c r="I551" i="3"/>
  <c r="I564" i="3"/>
  <c r="I529" i="3"/>
  <c r="I577" i="3" s="1"/>
  <c r="I590" i="3" s="1"/>
  <c r="H212" i="3"/>
  <c r="H551" i="3"/>
  <c r="H564" i="3"/>
  <c r="H529" i="3"/>
  <c r="H577" i="3" s="1"/>
  <c r="H590" i="3" s="1"/>
  <c r="G212" i="3"/>
  <c r="G551" i="3"/>
  <c r="G564" i="3"/>
  <c r="G529" i="3"/>
  <c r="G577" i="3" s="1"/>
  <c r="G590" i="3" s="1"/>
  <c r="E212" i="3"/>
  <c r="E551" i="3"/>
  <c r="E564" i="3"/>
  <c r="E529" i="3"/>
  <c r="E577" i="3" s="1"/>
  <c r="E590" i="3" s="1"/>
  <c r="C212" i="3"/>
  <c r="C551" i="3" s="1"/>
  <c r="C590" i="3" s="1"/>
  <c r="C564" i="3"/>
  <c r="C529" i="3"/>
  <c r="C577" i="3"/>
  <c r="D211" i="3"/>
  <c r="D550" i="3" s="1"/>
  <c r="D563" i="3"/>
  <c r="D528" i="3"/>
  <c r="D576" i="3"/>
  <c r="K211" i="3"/>
  <c r="K550" i="3"/>
  <c r="K563" i="3"/>
  <c r="K528" i="3"/>
  <c r="K576" i="3" s="1"/>
  <c r="L211" i="3"/>
  <c r="L550" i="3"/>
  <c r="L563" i="3"/>
  <c r="L528" i="3"/>
  <c r="L576" i="3" s="1"/>
  <c r="L589" i="3" s="1"/>
  <c r="J211" i="3"/>
  <c r="J550" i="3" s="1"/>
  <c r="J589" i="3" s="1"/>
  <c r="J563" i="3"/>
  <c r="J528" i="3"/>
  <c r="J576" i="3"/>
  <c r="I211" i="3"/>
  <c r="I550" i="3" s="1"/>
  <c r="I589" i="3" s="1"/>
  <c r="I563" i="3"/>
  <c r="I528" i="3"/>
  <c r="I576" i="3"/>
  <c r="H211" i="3"/>
  <c r="H550" i="3" s="1"/>
  <c r="H589" i="3" s="1"/>
  <c r="H563" i="3"/>
  <c r="H528" i="3"/>
  <c r="H576" i="3"/>
  <c r="G211" i="3"/>
  <c r="G550" i="3" s="1"/>
  <c r="G589" i="3" s="1"/>
  <c r="G563" i="3"/>
  <c r="G528" i="3"/>
  <c r="G576" i="3"/>
  <c r="E211" i="3"/>
  <c r="E550" i="3" s="1"/>
  <c r="E589" i="3" s="1"/>
  <c r="E563" i="3"/>
  <c r="E528" i="3"/>
  <c r="E576" i="3"/>
  <c r="C211" i="3"/>
  <c r="C550" i="3"/>
  <c r="C563" i="3"/>
  <c r="C528" i="3"/>
  <c r="C576" i="3" s="1"/>
  <c r="C589" i="3" s="1"/>
  <c r="M588" i="3"/>
  <c r="M587" i="3"/>
  <c r="M586" i="3"/>
  <c r="M585" i="3"/>
  <c r="M584" i="3"/>
  <c r="M583" i="3"/>
  <c r="M582" i="3"/>
  <c r="D203" i="3"/>
  <c r="D542" i="3" s="1"/>
  <c r="D555" i="3"/>
  <c r="D520" i="3"/>
  <c r="D568" i="3"/>
  <c r="K203" i="3"/>
  <c r="K542" i="3"/>
  <c r="K555" i="3"/>
  <c r="K520" i="3"/>
  <c r="K568" i="3" s="1"/>
  <c r="L203" i="3"/>
  <c r="L542" i="3"/>
  <c r="L555" i="3"/>
  <c r="L520" i="3"/>
  <c r="L568" i="3" s="1"/>
  <c r="L581" i="3" s="1"/>
  <c r="J203" i="3"/>
  <c r="J542" i="3" s="1"/>
  <c r="J581" i="3" s="1"/>
  <c r="J555" i="3"/>
  <c r="J520" i="3"/>
  <c r="J568" i="3"/>
  <c r="I203" i="3"/>
  <c r="I542" i="3" s="1"/>
  <c r="I581" i="3" s="1"/>
  <c r="I555" i="3"/>
  <c r="I520" i="3"/>
  <c r="I568" i="3"/>
  <c r="H203" i="3"/>
  <c r="H542" i="3" s="1"/>
  <c r="H581" i="3" s="1"/>
  <c r="H555" i="3"/>
  <c r="H520" i="3"/>
  <c r="H568" i="3"/>
  <c r="G203" i="3"/>
  <c r="G542" i="3" s="1"/>
  <c r="G581" i="3" s="1"/>
  <c r="G555" i="3"/>
  <c r="G520" i="3"/>
  <c r="G568" i="3"/>
  <c r="E203" i="3"/>
  <c r="E542" i="3" s="1"/>
  <c r="E581" i="3" s="1"/>
  <c r="E555" i="3"/>
  <c r="E520" i="3"/>
  <c r="E568" i="3"/>
  <c r="F568" i="3" s="1"/>
  <c r="C203" i="3"/>
  <c r="C542" i="3"/>
  <c r="C555" i="3"/>
  <c r="C520" i="3"/>
  <c r="C568" i="3" s="1"/>
  <c r="C581" i="3" s="1"/>
  <c r="M580" i="3"/>
  <c r="D531" i="3"/>
  <c r="N531" i="3" s="1"/>
  <c r="N579" i="3" s="1"/>
  <c r="K579" i="3"/>
  <c r="L579" i="3"/>
  <c r="M579" i="3" s="1"/>
  <c r="J579" i="3"/>
  <c r="I579" i="3"/>
  <c r="H579" i="3"/>
  <c r="G579" i="3"/>
  <c r="D579" i="3"/>
  <c r="N530" i="3"/>
  <c r="N578" i="3" s="1"/>
  <c r="F578" i="3"/>
  <c r="N529" i="3"/>
  <c r="N577" i="3" s="1"/>
  <c r="M577" i="3"/>
  <c r="N528" i="3"/>
  <c r="N576" i="3" s="1"/>
  <c r="F576" i="3"/>
  <c r="N527" i="3"/>
  <c r="N575" i="3" s="1"/>
  <c r="M575" i="3"/>
  <c r="N526" i="3"/>
  <c r="N574" i="3" s="1"/>
  <c r="M574" i="3"/>
  <c r="N525" i="3"/>
  <c r="N573" i="3" s="1"/>
  <c r="M573" i="3"/>
  <c r="N524" i="3"/>
  <c r="N572" i="3" s="1"/>
  <c r="M572" i="3"/>
  <c r="N523" i="3"/>
  <c r="N571" i="3" s="1"/>
  <c r="M571" i="3"/>
  <c r="N522" i="3"/>
  <c r="N570" i="3" s="1"/>
  <c r="M570" i="3"/>
  <c r="N521" i="3"/>
  <c r="N569" i="3" s="1"/>
  <c r="M569" i="3"/>
  <c r="N520" i="3"/>
  <c r="N568" i="3" s="1"/>
  <c r="N519" i="3"/>
  <c r="N567" i="3" s="1"/>
  <c r="M567" i="3"/>
  <c r="N406" i="3"/>
  <c r="N566" i="3" s="1"/>
  <c r="K566" i="3"/>
  <c r="L566" i="3"/>
  <c r="M566" i="3"/>
  <c r="J566" i="3"/>
  <c r="I566" i="3"/>
  <c r="H566" i="3"/>
  <c r="G566" i="3"/>
  <c r="D566" i="3"/>
  <c r="E566" i="3"/>
  <c r="F566" i="3" s="1"/>
  <c r="C566" i="3"/>
  <c r="N405" i="3"/>
  <c r="N565" i="3"/>
  <c r="M565" i="3"/>
  <c r="F565" i="3"/>
  <c r="N404" i="3"/>
  <c r="N564" i="3"/>
  <c r="M564" i="3"/>
  <c r="F564" i="3"/>
  <c r="N403" i="3"/>
  <c r="N563" i="3"/>
  <c r="M563" i="3"/>
  <c r="F563" i="3"/>
  <c r="N402" i="3"/>
  <c r="N562" i="3"/>
  <c r="M562" i="3"/>
  <c r="F562" i="3"/>
  <c r="N401" i="3"/>
  <c r="N561" i="3"/>
  <c r="M561" i="3"/>
  <c r="F561" i="3"/>
  <c r="N400" i="3"/>
  <c r="N560" i="3"/>
  <c r="M560" i="3"/>
  <c r="F560" i="3"/>
  <c r="N399" i="3"/>
  <c r="N559" i="3"/>
  <c r="M559" i="3"/>
  <c r="F559" i="3"/>
  <c r="N398" i="3"/>
  <c r="N558" i="3"/>
  <c r="M558" i="3"/>
  <c r="F558" i="3"/>
  <c r="N397" i="3"/>
  <c r="N557" i="3"/>
  <c r="M557" i="3"/>
  <c r="F557" i="3"/>
  <c r="N396" i="3"/>
  <c r="N556" i="3"/>
  <c r="M556" i="3"/>
  <c r="F556" i="3"/>
  <c r="N395" i="3"/>
  <c r="N555" i="3"/>
  <c r="M555" i="3"/>
  <c r="F555" i="3"/>
  <c r="N394" i="3"/>
  <c r="N554" i="3"/>
  <c r="M554" i="3"/>
  <c r="F554" i="3"/>
  <c r="D214" i="3"/>
  <c r="N214" i="3"/>
  <c r="N553" i="3" s="1"/>
  <c r="K553" i="3"/>
  <c r="L553" i="3"/>
  <c r="M553" i="3"/>
  <c r="J553" i="3"/>
  <c r="I553" i="3"/>
  <c r="H553" i="3"/>
  <c r="D553" i="3"/>
  <c r="E553" i="3"/>
  <c r="F553" i="3" s="1"/>
  <c r="C553" i="3"/>
  <c r="N213" i="3"/>
  <c r="N552" i="3"/>
  <c r="M552" i="3"/>
  <c r="N212" i="3"/>
  <c r="N551" i="3"/>
  <c r="F551" i="3"/>
  <c r="N211" i="3"/>
  <c r="N550" i="3"/>
  <c r="M550" i="3"/>
  <c r="N210" i="3"/>
  <c r="N549" i="3"/>
  <c r="M549" i="3"/>
  <c r="F549" i="3"/>
  <c r="N209" i="3"/>
  <c r="N548" i="3"/>
  <c r="M548" i="3"/>
  <c r="F548" i="3"/>
  <c r="N208" i="3"/>
  <c r="N547" i="3"/>
  <c r="M547" i="3"/>
  <c r="F547" i="3"/>
  <c r="N207" i="3"/>
  <c r="N546" i="3"/>
  <c r="M546" i="3"/>
  <c r="F546" i="3"/>
  <c r="N206" i="3"/>
  <c r="N545" i="3"/>
  <c r="M545" i="3"/>
  <c r="F545" i="3"/>
  <c r="N205" i="3"/>
  <c r="N544" i="3"/>
  <c r="M544" i="3"/>
  <c r="F544" i="3"/>
  <c r="N204" i="3"/>
  <c r="N543" i="3"/>
  <c r="M543" i="3"/>
  <c r="F543" i="3"/>
  <c r="N203" i="3"/>
  <c r="N542" i="3"/>
  <c r="M542" i="3"/>
  <c r="N202" i="3"/>
  <c r="N541" i="3"/>
  <c r="M541" i="3"/>
  <c r="F541" i="3"/>
  <c r="A537" i="3"/>
  <c r="K531" i="3"/>
  <c r="L531" i="3"/>
  <c r="M531" i="3"/>
  <c r="J531" i="3"/>
  <c r="I531" i="3"/>
  <c r="H531" i="3"/>
  <c r="G531" i="3"/>
  <c r="E531" i="3"/>
  <c r="F531" i="3"/>
  <c r="C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 s="1"/>
  <c r="K518" i="3"/>
  <c r="L518" i="3"/>
  <c r="M518" i="3"/>
  <c r="J518" i="3"/>
  <c r="I518" i="3"/>
  <c r="H518" i="3"/>
  <c r="G518" i="3"/>
  <c r="E518" i="3"/>
  <c r="F518" i="3"/>
  <c r="C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 s="1"/>
  <c r="K505" i="3"/>
  <c r="L505" i="3"/>
  <c r="M505" i="3"/>
  <c r="J505" i="3"/>
  <c r="I505" i="3"/>
  <c r="H505" i="3"/>
  <c r="G505" i="3"/>
  <c r="E505" i="3"/>
  <c r="F505" i="3"/>
  <c r="C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 s="1"/>
  <c r="K492" i="3"/>
  <c r="L492" i="3"/>
  <c r="M492" i="3"/>
  <c r="J492" i="3"/>
  <c r="I492" i="3"/>
  <c r="H492" i="3"/>
  <c r="G492" i="3"/>
  <c r="E492" i="3"/>
  <c r="F492" i="3"/>
  <c r="C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L479" i="3"/>
  <c r="M479" i="3" s="1"/>
  <c r="J479" i="3"/>
  <c r="I479" i="3"/>
  <c r="H479" i="3"/>
  <c r="G479" i="3"/>
  <c r="E479" i="3"/>
  <c r="F479" i="3" s="1"/>
  <c r="C479" i="3"/>
  <c r="N477" i="3"/>
  <c r="N475" i="3"/>
  <c r="M475" i="3"/>
  <c r="N474" i="3"/>
  <c r="M474" i="3"/>
  <c r="F474" i="3"/>
  <c r="N472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N466" i="3"/>
  <c r="K466" i="3"/>
  <c r="L466" i="3"/>
  <c r="M466" i="3" s="1"/>
  <c r="J466" i="3"/>
  <c r="I466" i="3"/>
  <c r="H466" i="3"/>
  <c r="G466" i="3"/>
  <c r="E466" i="3"/>
  <c r="F466" i="3" s="1"/>
  <c r="C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L453" i="3"/>
  <c r="M453" i="3" s="1"/>
  <c r="J453" i="3"/>
  <c r="I453" i="3"/>
  <c r="H453" i="3"/>
  <c r="G453" i="3"/>
  <c r="E453" i="3"/>
  <c r="F453" i="3" s="1"/>
  <c r="C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L440" i="3"/>
  <c r="M440" i="3" s="1"/>
  <c r="J440" i="3"/>
  <c r="I440" i="3"/>
  <c r="H440" i="3"/>
  <c r="G440" i="3"/>
  <c r="E440" i="3"/>
  <c r="F440" i="3" s="1"/>
  <c r="C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 s="1"/>
  <c r="K427" i="3"/>
  <c r="L427" i="3"/>
  <c r="M427" i="3"/>
  <c r="J427" i="3"/>
  <c r="I427" i="3"/>
  <c r="H427" i="3"/>
  <c r="G427" i="3"/>
  <c r="E427" i="3"/>
  <c r="F427" i="3"/>
  <c r="C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/>
  <c r="J406" i="3"/>
  <c r="I406" i="3"/>
  <c r="H406" i="3"/>
  <c r="G406" i="3"/>
  <c r="E406" i="3"/>
  <c r="F406" i="3"/>
  <c r="C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N380" i="3" s="1"/>
  <c r="K380" i="3"/>
  <c r="L380" i="3"/>
  <c r="M380" i="3"/>
  <c r="J380" i="3"/>
  <c r="I380" i="3"/>
  <c r="H380" i="3"/>
  <c r="G380" i="3"/>
  <c r="E380" i="3"/>
  <c r="F380" i="3"/>
  <c r="C380" i="3"/>
  <c r="N374" i="3"/>
  <c r="M374" i="3"/>
  <c r="F374" i="3"/>
  <c r="D367" i="3"/>
  <c r="N367" i="3"/>
  <c r="K367" i="3"/>
  <c r="L367" i="3"/>
  <c r="M367" i="3" s="1"/>
  <c r="J367" i="3"/>
  <c r="I367" i="3"/>
  <c r="H367" i="3"/>
  <c r="G367" i="3"/>
  <c r="E367" i="3"/>
  <c r="F367" i="3" s="1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L354" i="3"/>
  <c r="M354" i="3" s="1"/>
  <c r="J354" i="3"/>
  <c r="I354" i="3"/>
  <c r="H354" i="3"/>
  <c r="G354" i="3"/>
  <c r="E354" i="3"/>
  <c r="F354" i="3" s="1"/>
  <c r="C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 s="1"/>
  <c r="K341" i="3"/>
  <c r="L341" i="3"/>
  <c r="M341" i="3"/>
  <c r="J341" i="3"/>
  <c r="I341" i="3"/>
  <c r="H341" i="3"/>
  <c r="G341" i="3"/>
  <c r="E341" i="3"/>
  <c r="F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 s="1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L315" i="3"/>
  <c r="M315" i="3" s="1"/>
  <c r="J315" i="3"/>
  <c r="I315" i="3"/>
  <c r="H315" i="3"/>
  <c r="G315" i="3"/>
  <c r="E315" i="3"/>
  <c r="F315" i="3" s="1"/>
  <c r="C315" i="3"/>
  <c r="N310" i="3"/>
  <c r="F310" i="3"/>
  <c r="N308" i="3"/>
  <c r="N304" i="3"/>
  <c r="M304" i="3"/>
  <c r="F304" i="3"/>
  <c r="N303" i="3"/>
  <c r="M303" i="3"/>
  <c r="F303" i="3"/>
  <c r="D302" i="3"/>
  <c r="N302" i="3" s="1"/>
  <c r="K302" i="3"/>
  <c r="L302" i="3"/>
  <c r="M302" i="3"/>
  <c r="J302" i="3"/>
  <c r="I302" i="3"/>
  <c r="H302" i="3"/>
  <c r="G302" i="3"/>
  <c r="E302" i="3"/>
  <c r="F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L289" i="3"/>
  <c r="M289" i="3" s="1"/>
  <c r="J289" i="3"/>
  <c r="I289" i="3"/>
  <c r="H289" i="3"/>
  <c r="G289" i="3"/>
  <c r="E289" i="3"/>
  <c r="F289" i="3" s="1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N276" i="3"/>
  <c r="K276" i="3"/>
  <c r="L276" i="3"/>
  <c r="M276" i="3" s="1"/>
  <c r="J276" i="3"/>
  <c r="I276" i="3"/>
  <c r="H276" i="3"/>
  <c r="G276" i="3"/>
  <c r="E276" i="3"/>
  <c r="F276" i="3" s="1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L263" i="3"/>
  <c r="M263" i="3" s="1"/>
  <c r="J263" i="3"/>
  <c r="I263" i="3"/>
  <c r="H263" i="3"/>
  <c r="G263" i="3"/>
  <c r="E263" i="3"/>
  <c r="F263" i="3" s="1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 s="1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L237" i="3"/>
  <c r="M237" i="3" s="1"/>
  <c r="J237" i="3"/>
  <c r="I237" i="3"/>
  <c r="H237" i="3"/>
  <c r="G237" i="3"/>
  <c r="E237" i="3"/>
  <c r="F237" i="3" s="1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C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N201" i="3" s="1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N190" i="3"/>
  <c r="M190" i="3"/>
  <c r="F190" i="3"/>
  <c r="N189" i="3"/>
  <c r="M189" i="3"/>
  <c r="F189" i="3"/>
  <c r="D188" i="3"/>
  <c r="N188" i="3" s="1"/>
  <c r="K188" i="3"/>
  <c r="L188" i="3"/>
  <c r="M188" i="3"/>
  <c r="J188" i="3"/>
  <c r="I188" i="3"/>
  <c r="H188" i="3"/>
  <c r="G188" i="3"/>
  <c r="E188" i="3"/>
  <c r="F188" i="3"/>
  <c r="C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L175" i="3"/>
  <c r="M175" i="3" s="1"/>
  <c r="J175" i="3"/>
  <c r="I175" i="3"/>
  <c r="H175" i="3"/>
  <c r="G175" i="3"/>
  <c r="E175" i="3"/>
  <c r="F175" i="3" s="1"/>
  <c r="C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L162" i="3"/>
  <c r="M162" i="3" s="1"/>
  <c r="J162" i="3"/>
  <c r="I162" i="3"/>
  <c r="H162" i="3"/>
  <c r="G162" i="3"/>
  <c r="E162" i="3"/>
  <c r="F162" i="3" s="1"/>
  <c r="C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L149" i="3"/>
  <c r="M149" i="3" s="1"/>
  <c r="J149" i="3"/>
  <c r="I149" i="3"/>
  <c r="H149" i="3"/>
  <c r="G149" i="3"/>
  <c r="E149" i="3"/>
  <c r="F149" i="3" s="1"/>
  <c r="C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L136" i="3"/>
  <c r="M136" i="3" s="1"/>
  <c r="J136" i="3"/>
  <c r="I136" i="3"/>
  <c r="H136" i="3"/>
  <c r="G136" i="3"/>
  <c r="E136" i="3"/>
  <c r="F136" i="3" s="1"/>
  <c r="C136" i="3"/>
  <c r="N134" i="3"/>
  <c r="N132" i="3"/>
  <c r="F132" i="3"/>
  <c r="N131" i="3"/>
  <c r="M131" i="3"/>
  <c r="F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L123" i="3"/>
  <c r="M123" i="3" s="1"/>
  <c r="J123" i="3"/>
  <c r="I123" i="3"/>
  <c r="H123" i="3"/>
  <c r="G123" i="3"/>
  <c r="E123" i="3"/>
  <c r="F123" i="3" s="1"/>
  <c r="C123" i="3"/>
  <c r="N118" i="3"/>
  <c r="M118" i="3"/>
  <c r="F118" i="3"/>
  <c r="N116" i="3"/>
  <c r="M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L110" i="3"/>
  <c r="M110" i="3" s="1"/>
  <c r="J110" i="3"/>
  <c r="I110" i="3"/>
  <c r="H110" i="3"/>
  <c r="G110" i="3"/>
  <c r="E110" i="3"/>
  <c r="F110" i="3" s="1"/>
  <c r="C110" i="3"/>
  <c r="N105" i="3"/>
  <c r="F105" i="3"/>
  <c r="N103" i="3"/>
  <c r="N99" i="3"/>
  <c r="M99" i="3"/>
  <c r="F99" i="3"/>
  <c r="N98" i="3"/>
  <c r="M98" i="3"/>
  <c r="F98" i="3"/>
  <c r="D97" i="3"/>
  <c r="N97" i="3" s="1"/>
  <c r="K97" i="3"/>
  <c r="L97" i="3"/>
  <c r="M97" i="3"/>
  <c r="J97" i="3"/>
  <c r="I97" i="3"/>
  <c r="H97" i="3"/>
  <c r="G97" i="3"/>
  <c r="E97" i="3"/>
  <c r="F97" i="3"/>
  <c r="C97" i="3"/>
  <c r="N92" i="3"/>
  <c r="M92" i="3"/>
  <c r="F92" i="3"/>
  <c r="N90" i="3"/>
  <c r="N88" i="3"/>
  <c r="N86" i="3"/>
  <c r="M86" i="3"/>
  <c r="F86" i="3"/>
  <c r="N85" i="3"/>
  <c r="M85" i="3"/>
  <c r="F85" i="3"/>
  <c r="D84" i="3"/>
  <c r="N84" i="3"/>
  <c r="K84" i="3"/>
  <c r="L84" i="3"/>
  <c r="M84" i="3" s="1"/>
  <c r="J84" i="3"/>
  <c r="I84" i="3"/>
  <c r="H84" i="3"/>
  <c r="G84" i="3"/>
  <c r="E84" i="3"/>
  <c r="F84" i="3" s="1"/>
  <c r="C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 s="1"/>
  <c r="K71" i="3"/>
  <c r="L71" i="3"/>
  <c r="M71" i="3"/>
  <c r="J71" i="3"/>
  <c r="I71" i="3"/>
  <c r="H71" i="3"/>
  <c r="G71" i="3"/>
  <c r="E71" i="3"/>
  <c r="F71" i="3"/>
  <c r="C71" i="3"/>
  <c r="N66" i="3"/>
  <c r="M66" i="3"/>
  <c r="F66" i="3"/>
  <c r="N64" i="3"/>
  <c r="F64" i="3"/>
  <c r="N61" i="3"/>
  <c r="F61" i="3"/>
  <c r="N60" i="3"/>
  <c r="M60" i="3"/>
  <c r="F60" i="3"/>
  <c r="N59" i="3"/>
  <c r="M59" i="3"/>
  <c r="F59" i="3"/>
  <c r="D58" i="3"/>
  <c r="N58" i="3"/>
  <c r="K58" i="3"/>
  <c r="L58" i="3"/>
  <c r="M58" i="3" s="1"/>
  <c r="J58" i="3"/>
  <c r="I58" i="3"/>
  <c r="H58" i="3"/>
  <c r="G58" i="3"/>
  <c r="E58" i="3"/>
  <c r="F58" i="3" s="1"/>
  <c r="C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L45" i="3"/>
  <c r="M45" i="3" s="1"/>
  <c r="J45" i="3"/>
  <c r="I45" i="3"/>
  <c r="H45" i="3"/>
  <c r="G45" i="3"/>
  <c r="E45" i="3"/>
  <c r="F45" i="3" s="1"/>
  <c r="C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 s="1"/>
  <c r="K32" i="3"/>
  <c r="L32" i="3"/>
  <c r="M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L19" i="3"/>
  <c r="M19" i="3" s="1"/>
  <c r="J19" i="3"/>
  <c r="I19" i="3"/>
  <c r="H19" i="3"/>
  <c r="G19" i="3"/>
  <c r="E19" i="3"/>
  <c r="F19" i="3" s="1"/>
  <c r="C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I327" i="1"/>
  <c r="J327" i="1"/>
  <c r="K327" i="1"/>
  <c r="H328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C338" i="1"/>
  <c r="C337" i="1"/>
  <c r="C336" i="1"/>
  <c r="C328" i="1"/>
  <c r="L326" i="1"/>
  <c r="K326" i="1"/>
  <c r="J326" i="1"/>
  <c r="I326" i="1"/>
  <c r="H326" i="1"/>
  <c r="G326" i="1"/>
  <c r="E326" i="1"/>
  <c r="C326" i="1"/>
  <c r="F321" i="1"/>
  <c r="F319" i="1"/>
  <c r="F317" i="1"/>
  <c r="F316" i="1"/>
  <c r="M315" i="1"/>
  <c r="F315" i="1"/>
  <c r="M314" i="1"/>
  <c r="F314" i="1"/>
  <c r="M326" i="1"/>
  <c r="G339" i="1"/>
  <c r="F326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N15" i="1"/>
  <c r="N168" i="1"/>
  <c r="N59" i="1"/>
  <c r="N24" i="1"/>
  <c r="N177" i="1"/>
  <c r="N35" i="1"/>
  <c r="N128" i="1"/>
  <c r="N289" i="1"/>
  <c r="N220" i="1"/>
  <c r="L313" i="1"/>
  <c r="K313" i="1"/>
  <c r="J313" i="1"/>
  <c r="I313" i="1"/>
  <c r="H313" i="1"/>
  <c r="G313" i="1"/>
  <c r="F313" i="1"/>
  <c r="C313" i="1"/>
  <c r="F308" i="1"/>
  <c r="F306" i="1"/>
  <c r="F304" i="1"/>
  <c r="F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M274" i="1"/>
  <c r="F274" i="1"/>
  <c r="F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F210" i="1"/>
  <c r="M208" i="1"/>
  <c r="F208" i="1"/>
  <c r="M207" i="1"/>
  <c r="F207" i="1"/>
  <c r="L206" i="1"/>
  <c r="K206" i="1"/>
  <c r="M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68" i="1"/>
  <c r="F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F155" i="1"/>
  <c r="M154" i="1"/>
  <c r="F154" i="1"/>
  <c r="M152" i="1"/>
  <c r="F152" i="1"/>
  <c r="M150" i="1"/>
  <c r="F150" i="1"/>
  <c r="M149" i="1"/>
  <c r="F149" i="1"/>
  <c r="M147" i="1"/>
  <c r="G143" i="1"/>
  <c r="A142" i="1"/>
  <c r="L138" i="1"/>
  <c r="K138" i="1"/>
  <c r="J138" i="1"/>
  <c r="I138" i="1"/>
  <c r="H138" i="1"/>
  <c r="G138" i="1"/>
  <c r="D138" i="1"/>
  <c r="F138" i="1"/>
  <c r="C138" i="1"/>
  <c r="F134" i="1"/>
  <c r="F133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/>
  <c r="C65" i="1"/>
  <c r="M64" i="1"/>
  <c r="F64" i="1"/>
  <c r="M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338" i="1"/>
  <c r="M112" i="1"/>
  <c r="F91" i="1"/>
  <c r="F253" i="1"/>
  <c r="M185" i="1"/>
  <c r="F206" i="1"/>
  <c r="F219" i="1"/>
  <c r="M18" i="1"/>
  <c r="M31" i="1"/>
  <c r="M91" i="1"/>
  <c r="F159" i="1"/>
  <c r="M138" i="1"/>
  <c r="F31" i="1"/>
  <c r="M253" i="1"/>
  <c r="F44" i="1"/>
  <c r="M159" i="1"/>
  <c r="F112" i="1"/>
  <c r="M219" i="1"/>
  <c r="M279" i="1"/>
  <c r="M125" i="1"/>
  <c r="M172" i="1"/>
  <c r="M78" i="1"/>
  <c r="F78" i="1"/>
  <c r="F266" i="1"/>
  <c r="N79" i="1"/>
  <c r="N83" i="1"/>
  <c r="N55" i="1"/>
  <c r="E339" i="1"/>
  <c r="N221" i="1"/>
  <c r="F172" i="1"/>
  <c r="F125" i="1"/>
  <c r="N204" i="1"/>
  <c r="N104" i="1"/>
  <c r="N12" i="1"/>
  <c r="F18" i="1"/>
  <c r="M336" i="1"/>
  <c r="N267" i="1"/>
  <c r="M44" i="1"/>
  <c r="M65" i="1"/>
  <c r="M232" i="1"/>
  <c r="M266" i="1"/>
  <c r="M300" i="1"/>
  <c r="M333" i="1"/>
  <c r="F300" i="1"/>
  <c r="N63" i="1"/>
  <c r="F335" i="1"/>
  <c r="N61" i="1"/>
  <c r="F327" i="1"/>
  <c r="N160" i="1"/>
  <c r="F333" i="1"/>
  <c r="N113" i="1"/>
  <c r="N21" i="1"/>
  <c r="N213" i="1"/>
  <c r="F337" i="1"/>
  <c r="N36" i="1"/>
  <c r="N64" i="1"/>
  <c r="N209" i="1"/>
  <c r="K339" i="1"/>
  <c r="N161" i="1"/>
  <c r="N9" i="1"/>
  <c r="M337" i="1"/>
  <c r="N163" i="1"/>
  <c r="F330" i="1"/>
  <c r="N58" i="1"/>
  <c r="N29" i="1"/>
  <c r="N16" i="1"/>
  <c r="N27" i="1"/>
  <c r="N66" i="1"/>
  <c r="N126" i="1"/>
  <c r="N254" i="1"/>
  <c r="N288" i="1"/>
  <c r="N10" i="1"/>
  <c r="N149" i="1"/>
  <c r="N57" i="1"/>
  <c r="N196" i="1"/>
  <c r="N8" i="1"/>
  <c r="N269" i="1"/>
  <c r="M329" i="1"/>
  <c r="M332" i="1"/>
  <c r="M334" i="1"/>
  <c r="M335" i="1"/>
  <c r="M338" i="1"/>
  <c r="N127" i="1"/>
  <c r="N167" i="1"/>
  <c r="N208" i="1"/>
  <c r="N272" i="1"/>
  <c r="N22" i="1"/>
  <c r="I339" i="1"/>
  <c r="M327" i="1"/>
  <c r="M328" i="1"/>
  <c r="J339" i="1"/>
  <c r="L339" i="1"/>
  <c r="M331" i="1"/>
  <c r="N11" i="1"/>
  <c r="N13" i="1"/>
  <c r="N30" i="1"/>
  <c r="N17" i="1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199" i="1"/>
  <c r="N178" i="1"/>
  <c r="N105" i="1"/>
  <c r="N212" i="1"/>
  <c r="N165" i="1"/>
  <c r="N37" i="1"/>
  <c r="F332" i="1"/>
  <c r="N214" i="1"/>
  <c r="F334" i="1"/>
  <c r="N62" i="1"/>
  <c r="F336" i="1"/>
  <c r="F328" i="1"/>
  <c r="N131" i="1"/>
  <c r="N60" i="1"/>
  <c r="N84" i="1"/>
  <c r="N242" i="1"/>
  <c r="N26" i="1"/>
  <c r="N176" i="1"/>
  <c r="N223" i="1"/>
  <c r="N148" i="1"/>
  <c r="N69" i="1"/>
  <c r="N210" i="1"/>
  <c r="N101" i="1"/>
  <c r="N174" i="1"/>
  <c r="N56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29" i="1"/>
  <c r="N164" i="1"/>
  <c r="N198" i="1"/>
  <c r="N23" i="1"/>
  <c r="N211" i="1"/>
  <c r="N271" i="1"/>
  <c r="N130" i="1"/>
  <c r="F331" i="1"/>
  <c r="N166" i="1"/>
  <c r="N25" i="1"/>
  <c r="N215" i="1"/>
  <c r="N14" i="1"/>
  <c r="N331" i="1"/>
  <c r="N159" i="1"/>
  <c r="N335" i="1"/>
  <c r="F339" i="1"/>
  <c r="N44" i="1"/>
  <c r="N330" i="1"/>
  <c r="N206" i="1"/>
  <c r="N338" i="1"/>
  <c r="M339" i="1"/>
  <c r="N125" i="1"/>
  <c r="N332" i="1"/>
  <c r="N333" i="1"/>
  <c r="N328" i="1"/>
  <c r="N336" i="1"/>
  <c r="N279" i="1"/>
  <c r="N18" i="1"/>
  <c r="N112" i="1"/>
  <c r="N232" i="1"/>
  <c r="N31" i="1"/>
  <c r="N138" i="1"/>
  <c r="N334" i="1"/>
  <c r="N219" i="1"/>
  <c r="N337" i="1"/>
  <c r="N65" i="1"/>
  <c r="N300" i="1"/>
  <c r="N185" i="1"/>
  <c r="N253" i="1"/>
  <c r="N329" i="1"/>
  <c r="N327" i="1"/>
  <c r="N78" i="1"/>
  <c r="N172" i="1"/>
  <c r="N91" i="1"/>
  <c r="N266" i="1"/>
  <c r="N87" i="1" l="1"/>
  <c r="N108" i="1"/>
  <c r="N181" i="1"/>
  <c r="N202" i="1"/>
  <c r="N309" i="1"/>
  <c r="I26" i="6"/>
  <c r="C26" i="5"/>
  <c r="D581" i="3"/>
  <c r="F542" i="3"/>
  <c r="K589" i="3"/>
  <c r="M589" i="3" s="1"/>
  <c r="M576" i="3"/>
  <c r="F577" i="3"/>
  <c r="D590" i="3"/>
  <c r="K591" i="3"/>
  <c r="M591" i="3" s="1"/>
  <c r="M578" i="3"/>
  <c r="C579" i="3"/>
  <c r="C580" i="3"/>
  <c r="C592" i="3" s="1"/>
  <c r="F575" i="3"/>
  <c r="E588" i="3"/>
  <c r="F588" i="3" s="1"/>
  <c r="F574" i="3"/>
  <c r="E587" i="3"/>
  <c r="F587" i="3" s="1"/>
  <c r="F573" i="3"/>
  <c r="E586" i="3"/>
  <c r="F586" i="3" s="1"/>
  <c r="F572" i="3"/>
  <c r="E585" i="3"/>
  <c r="F585" i="3" s="1"/>
  <c r="F571" i="3"/>
  <c r="E584" i="3"/>
  <c r="F584" i="3" s="1"/>
  <c r="F570" i="3"/>
  <c r="E583" i="3"/>
  <c r="F583" i="3" s="1"/>
  <c r="F569" i="3"/>
  <c r="E582" i="3"/>
  <c r="F582" i="3" s="1"/>
  <c r="E579" i="3"/>
  <c r="F579" i="3" s="1"/>
  <c r="F567" i="3"/>
  <c r="E580" i="3"/>
  <c r="H592" i="3"/>
  <c r="K581" i="3"/>
  <c r="M581" i="3" s="1"/>
  <c r="M568" i="3"/>
  <c r="D589" i="3"/>
  <c r="F550" i="3"/>
  <c r="K590" i="3"/>
  <c r="M590" i="3" s="1"/>
  <c r="M551" i="3"/>
  <c r="D591" i="3"/>
  <c r="F552" i="3"/>
  <c r="G584" i="3"/>
  <c r="G553" i="3"/>
  <c r="K592" i="3"/>
  <c r="D592" i="3"/>
  <c r="G582" i="3"/>
  <c r="G580" i="3"/>
  <c r="G592" i="3" s="1"/>
  <c r="J592" i="3"/>
  <c r="L592" i="3"/>
  <c r="F26" i="2"/>
  <c r="F27" i="2"/>
  <c r="F25" i="2"/>
  <c r="N592" i="3" l="1"/>
  <c r="N588" i="3"/>
  <c r="N586" i="3"/>
  <c r="N584" i="3"/>
  <c r="N582" i="3"/>
  <c r="N580" i="3"/>
  <c r="N587" i="3"/>
  <c r="N585" i="3"/>
  <c r="N583" i="3"/>
  <c r="N590" i="3"/>
  <c r="F590" i="3"/>
  <c r="M592" i="3"/>
  <c r="N591" i="3"/>
  <c r="F591" i="3"/>
  <c r="N589" i="3"/>
  <c r="F589" i="3"/>
  <c r="E592" i="3"/>
  <c r="F592" i="3" s="1"/>
  <c r="F580" i="3"/>
  <c r="N581" i="3"/>
  <c r="F581" i="3"/>
</calcChain>
</file>

<file path=xl/sharedStrings.xml><?xml version="1.0" encoding="utf-8"?>
<sst xmlns="http://schemas.openxmlformats.org/spreadsheetml/2006/main" count="1383" uniqueCount="131">
  <si>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</si>
  <si>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</si>
  <si>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</si>
  <si>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</si>
  <si>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</si>
  <si>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</si>
  <si>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</si>
  <si>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</si>
  <si>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</si>
  <si>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</si>
  <si>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</si>
  <si>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</si>
  <si>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</si>
  <si>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</si>
  <si>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</si>
  <si>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</si>
  <si>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</si>
  <si>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</si>
  <si>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</si>
  <si>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</si>
  <si>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</si>
  <si>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</si>
  <si>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</si>
  <si>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</si>
  <si>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</si>
  <si>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</si>
  <si>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</si>
  <si>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</si>
  <si>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</si>
  <si>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</si>
  <si>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</si>
  <si>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</si>
  <si>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</si>
  <si>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</si>
  <si>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</si>
  <si>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</si>
  <si>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</si>
  <si>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</si>
  <si>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</si>
  <si>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</si>
  <si>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</si>
  <si>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</si>
  <si>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</si>
  <si>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</si>
  <si>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</si>
  <si>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</si>
  <si>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</si>
  <si>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</si>
  <si>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</si>
  <si>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</si>
  <si>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</si>
  <si>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</si>
  <si>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</si>
  <si>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</si>
  <si>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</si>
  <si>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</si>
  <si>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</si>
  <si>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</si>
  <si>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</si>
  <si>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</si>
  <si>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</si>
  <si>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</si>
  <si>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</si>
  <si>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</si>
  <si>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</si>
  <si>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</si>
  <si>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</si>
  <si>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</si>
  <si>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</si>
  <si>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</si>
  <si>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</si>
  <si>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</si>
  <si>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</si>
  <si>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</si>
  <si>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</si>
  <si>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</si>
  <si>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</si>
  <si>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</si>
  <si>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</si>
  <si>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</si>
  <si>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</si>
  <si>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</si>
  <si>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</si>
  <si>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</si>
  <si>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</si>
  <si>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</si>
  <si>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</si>
  <si>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</si>
  <si>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</si>
  <si>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</si>
  <si>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</si>
  <si>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</si>
  <si>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</si>
  <si>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</si>
  <si>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</si>
  <si>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</si>
  <si>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</si>
  <si>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</si>
  <si>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</si>
  <si>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</si>
  <si>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</si>
  <si>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</si>
  <si>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</si>
  <si>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</si>
  <si>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</si>
  <si>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</si>
  <si>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</si>
  <si>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</si>
  <si>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</si>
  <si>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</si>
  <si>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</si>
  <si>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</si>
  <si>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</si>
  <si>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</si>
  <si>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</si>
  <si>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</si>
  <si>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</si>
  <si>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</si>
  <si>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</si>
  <si>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</si>
  <si>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</si>
  <si>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</si>
  <si>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4月“出租车”承保情况统计表</t>
    <phoneticPr fontId="41" type="noConversion"/>
  </si>
  <si>
    <r>
      <t>2023年</t>
    </r>
    <r>
      <rPr>
        <b/>
        <u/>
        <sz val="20"/>
        <rFont val="仿宋_GB2312"/>
        <charset val="134"/>
      </rPr>
      <t xml:space="preserve">4月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</si>
  <si>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（2023年4月）</t>
    <phoneticPr fontId="20" type="noConversion"/>
  </si>
  <si>
    <t>东港市4月财产保险业务统计表</t>
    <phoneticPr fontId="20" type="noConversion"/>
  </si>
  <si>
    <t>财字3号表                                             （2023年4月）                                           单位：万元</t>
    <phoneticPr fontId="20" type="noConversion"/>
  </si>
  <si>
    <t>2023年4月县域财产保险业务统计表</t>
    <phoneticPr fontId="20" type="noConversion"/>
  </si>
  <si>
    <t>宽甸县4月财产保险业务统计表</t>
    <phoneticPr fontId="20" type="noConversion"/>
  </si>
  <si>
    <t>凤城市4月财产保险业务统计表</t>
    <phoneticPr fontId="20" type="noConversion"/>
  </si>
  <si>
    <t>2023年4月丹东市财产保险业务统计表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</si>
</sst>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12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horizontal="right" vertical="center"/>
    </xf>
    <xf numFmtId="176" fontId="6" fillId="0" borderId="4" xfId="211" applyNumberFormat="1" applyFont="1" applyFill="1" applyBorder="1" applyAlignment="1">
      <alignment vertical="center"/>
    </xf>
    <xf numFmtId="176" fontId="6" fillId="0" borderId="4" xfId="211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2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/>
    <xf numFmtId="177" fontId="6" fillId="0" borderId="6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2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0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1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273" workbookViewId="0">
      <selection activeCell="I352" sqref="I352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6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6" customWidth="1"/>
    <col min="15" max="16384" width="9" style="8"/>
  </cols>
  <sheetData>
    <row r="1" spans="1:14" s="57" customFormat="1" ht="18.75">
      <c r="A1" s="214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s="57" customFormat="1" ht="14.25" thickBot="1">
      <c r="B2" s="59" t="s">
        <v>0</v>
      </c>
      <c r="C2" s="58"/>
      <c r="D2" s="58"/>
      <c r="F2" s="148"/>
      <c r="G2" s="73" t="s">
        <v>124</v>
      </c>
      <c r="H2" s="58"/>
      <c r="I2" s="58"/>
      <c r="J2" s="58"/>
      <c r="K2" s="58"/>
      <c r="L2" s="59" t="s">
        <v>1</v>
      </c>
      <c r="N2" s="165"/>
    </row>
    <row r="3" spans="1:14" s="57" customFormat="1" ht="13.5" customHeight="1">
      <c r="A3" s="210" t="s">
        <v>116</v>
      </c>
      <c r="B3" s="161" t="s">
        <v>3</v>
      </c>
      <c r="C3" s="215" t="s">
        <v>4</v>
      </c>
      <c r="D3" s="215"/>
      <c r="E3" s="215"/>
      <c r="F3" s="216"/>
      <c r="G3" s="215" t="s">
        <v>5</v>
      </c>
      <c r="H3" s="215"/>
      <c r="I3" s="215" t="s">
        <v>6</v>
      </c>
      <c r="J3" s="215"/>
      <c r="K3" s="215"/>
      <c r="L3" s="215"/>
      <c r="M3" s="215"/>
      <c r="N3" s="218" t="s">
        <v>7</v>
      </c>
    </row>
    <row r="4" spans="1:14" s="57" customFormat="1">
      <c r="A4" s="211"/>
      <c r="B4" s="58" t="s">
        <v>8</v>
      </c>
      <c r="C4" s="217" t="s">
        <v>9</v>
      </c>
      <c r="D4" s="217" t="s">
        <v>10</v>
      </c>
      <c r="E4" s="217" t="s">
        <v>11</v>
      </c>
      <c r="F4" s="149" t="s">
        <v>12</v>
      </c>
      <c r="G4" s="217" t="s">
        <v>13</v>
      </c>
      <c r="H4" s="217" t="s">
        <v>14</v>
      </c>
      <c r="I4" s="193" t="s">
        <v>13</v>
      </c>
      <c r="J4" s="217" t="s">
        <v>15</v>
      </c>
      <c r="K4" s="217"/>
      <c r="L4" s="217"/>
      <c r="M4" s="193" t="s">
        <v>12</v>
      </c>
      <c r="N4" s="219"/>
    </row>
    <row r="5" spans="1:14" s="57" customFormat="1" ht="14.25" thickBot="1">
      <c r="A5" s="213"/>
      <c r="B5" s="162" t="s">
        <v>16</v>
      </c>
      <c r="C5" s="217"/>
      <c r="D5" s="217"/>
      <c r="E5" s="217"/>
      <c r="F5" s="149" t="s">
        <v>17</v>
      </c>
      <c r="G5" s="217"/>
      <c r="H5" s="217"/>
      <c r="I5" s="33" t="s">
        <v>18</v>
      </c>
      <c r="J5" s="193" t="s">
        <v>9</v>
      </c>
      <c r="K5" s="193" t="s">
        <v>10</v>
      </c>
      <c r="L5" s="193" t="s">
        <v>11</v>
      </c>
      <c r="M5" s="193" t="s">
        <v>17</v>
      </c>
      <c r="N5" s="194" t="s">
        <v>17</v>
      </c>
    </row>
    <row r="6" spans="1:14" s="57" customFormat="1" ht="13.5" customHeight="1">
      <c r="A6" s="210" t="s">
        <v>2</v>
      </c>
      <c r="B6" s="193" t="s">
        <v>19</v>
      </c>
      <c r="C6" s="74">
        <v>3023.1712189999998</v>
      </c>
      <c r="D6" s="74">
        <v>12579.605113</v>
      </c>
      <c r="E6" s="71">
        <v>10765.228233</v>
      </c>
      <c r="F6" s="150">
        <f t="shared" ref="F6:F29" si="0">(D6-E6)/E6*100</f>
        <v>16.854049359010929</v>
      </c>
      <c r="G6" s="72">
        <v>89628</v>
      </c>
      <c r="H6" s="72">
        <v>10712182.890000001</v>
      </c>
      <c r="I6" s="72">
        <v>11599</v>
      </c>
      <c r="J6" s="71">
        <v>1776.8003020000006</v>
      </c>
      <c r="K6" s="71">
        <v>7898.1244310000002</v>
      </c>
      <c r="L6" s="71">
        <v>5732.5958760000003</v>
      </c>
      <c r="M6" s="31">
        <f t="shared" ref="M6:M18" si="1">(K6-L6)/L6*100</f>
        <v>37.775705838016052</v>
      </c>
      <c r="N6" s="166">
        <f t="shared" ref="N6:N18" si="2">D6/D327*100</f>
        <v>37.752156189158747</v>
      </c>
    </row>
    <row r="7" spans="1:14" s="57" customFormat="1" ht="13.5" customHeight="1">
      <c r="A7" s="211"/>
      <c r="B7" s="193" t="s">
        <v>20</v>
      </c>
      <c r="C7" s="74">
        <v>981.82089399999995</v>
      </c>
      <c r="D7" s="74">
        <v>3795.3584719999999</v>
      </c>
      <c r="E7" s="72">
        <v>3459.8983880000001</v>
      </c>
      <c r="F7" s="150">
        <f t="shared" si="0"/>
        <v>9.695662888929899</v>
      </c>
      <c r="G7" s="72">
        <v>49418</v>
      </c>
      <c r="H7" s="72">
        <v>991660</v>
      </c>
      <c r="I7" s="72">
        <v>6473</v>
      </c>
      <c r="J7" s="71">
        <v>712.2079819999999</v>
      </c>
      <c r="K7" s="71">
        <v>2939.632908</v>
      </c>
      <c r="L7" s="71">
        <v>2168.7844599999999</v>
      </c>
      <c r="M7" s="31">
        <f t="shared" si="1"/>
        <v>35.542879535387314</v>
      </c>
      <c r="N7" s="166">
        <f t="shared" si="2"/>
        <v>37.588854918569773</v>
      </c>
    </row>
    <row r="8" spans="1:14" s="57" customFormat="1" ht="13.5" customHeight="1">
      <c r="A8" s="211"/>
      <c r="B8" s="193" t="s">
        <v>21</v>
      </c>
      <c r="C8" s="74">
        <v>79.818153000000095</v>
      </c>
      <c r="D8" s="74">
        <v>710.52205300000003</v>
      </c>
      <c r="E8" s="72">
        <v>641.04339700000003</v>
      </c>
      <c r="F8" s="150">
        <f t="shared" si="0"/>
        <v>10.838370120517753</v>
      </c>
      <c r="G8" s="72">
        <v>570</v>
      </c>
      <c r="H8" s="72">
        <v>718380.62</v>
      </c>
      <c r="I8" s="72">
        <v>136</v>
      </c>
      <c r="J8" s="71">
        <v>26.491078000000016</v>
      </c>
      <c r="K8" s="71">
        <v>164.89855900000001</v>
      </c>
      <c r="L8" s="71">
        <v>348.04144700000001</v>
      </c>
      <c r="M8" s="31">
        <f t="shared" si="1"/>
        <v>-52.620999475387201</v>
      </c>
      <c r="N8" s="166">
        <f t="shared" si="2"/>
        <v>37.751105225604547</v>
      </c>
    </row>
    <row r="9" spans="1:14" s="57" customFormat="1" ht="13.5" customHeight="1">
      <c r="A9" s="211"/>
      <c r="B9" s="193" t="s">
        <v>22</v>
      </c>
      <c r="C9" s="74">
        <v>164.33828700000001</v>
      </c>
      <c r="D9" s="74">
        <v>855.22327099999995</v>
      </c>
      <c r="E9" s="72">
        <v>276.508556</v>
      </c>
      <c r="F9" s="150">
        <f t="shared" si="0"/>
        <v>209.29360138859499</v>
      </c>
      <c r="G9" s="72">
        <v>57694</v>
      </c>
      <c r="H9" s="72">
        <v>314273.75</v>
      </c>
      <c r="I9" s="72">
        <v>869</v>
      </c>
      <c r="J9" s="71">
        <v>30.567858000000001</v>
      </c>
      <c r="K9" s="71">
        <v>135.866738</v>
      </c>
      <c r="L9" s="71">
        <v>115.764985</v>
      </c>
      <c r="M9" s="31">
        <f t="shared" si="1"/>
        <v>17.364277289890378</v>
      </c>
      <c r="N9" s="166">
        <f t="shared" si="2"/>
        <v>56.039678181403929</v>
      </c>
    </row>
    <row r="10" spans="1:14" s="57" customFormat="1" ht="13.5" customHeight="1">
      <c r="A10" s="211"/>
      <c r="B10" s="193" t="s">
        <v>23</v>
      </c>
      <c r="C10" s="74">
        <v>10.402086000000001</v>
      </c>
      <c r="D10" s="74">
        <v>75.768379999999993</v>
      </c>
      <c r="E10" s="72">
        <v>64.576948000000002</v>
      </c>
      <c r="F10" s="150">
        <f t="shared" si="0"/>
        <v>17.330382352538543</v>
      </c>
      <c r="G10" s="72">
        <v>582</v>
      </c>
      <c r="H10" s="72">
        <v>165146.31</v>
      </c>
      <c r="I10" s="72">
        <v>19</v>
      </c>
      <c r="J10" s="71">
        <v>11.546682000000001</v>
      </c>
      <c r="K10" s="71">
        <v>28.846623000000001</v>
      </c>
      <c r="L10" s="71">
        <v>14.293082</v>
      </c>
      <c r="M10" s="31">
        <f t="shared" si="1"/>
        <v>101.82227318082973</v>
      </c>
      <c r="N10" s="166">
        <f t="shared" si="2"/>
        <v>37.213424352331366</v>
      </c>
    </row>
    <row r="11" spans="1:14" s="57" customFormat="1" ht="13.5" customHeight="1">
      <c r="A11" s="211"/>
      <c r="B11" s="193" t="s">
        <v>24</v>
      </c>
      <c r="C11" s="74">
        <v>390.39328499999999</v>
      </c>
      <c r="D11" s="74">
        <v>1845.7106040000001</v>
      </c>
      <c r="E11" s="72">
        <v>2042.3095029999999</v>
      </c>
      <c r="F11" s="150">
        <f t="shared" si="0"/>
        <v>-9.6263029041979564</v>
      </c>
      <c r="G11" s="72">
        <v>2157</v>
      </c>
      <c r="H11" s="72">
        <v>1502170.6</v>
      </c>
      <c r="I11" s="72">
        <v>350</v>
      </c>
      <c r="J11" s="71">
        <v>310.15603700000003</v>
      </c>
      <c r="K11" s="71">
        <v>580.25463300000001</v>
      </c>
      <c r="L11" s="71">
        <v>1600.952595</v>
      </c>
      <c r="M11" s="31">
        <f t="shared" si="1"/>
        <v>-63.755664295606451</v>
      </c>
      <c r="N11" s="166">
        <f t="shared" si="2"/>
        <v>45.317753983873217</v>
      </c>
    </row>
    <row r="12" spans="1:14" s="57" customFormat="1" ht="13.5" customHeight="1">
      <c r="A12" s="211"/>
      <c r="B12" s="193" t="s">
        <v>25</v>
      </c>
      <c r="C12" s="74">
        <v>78.762922999999802</v>
      </c>
      <c r="D12" s="74">
        <v>3211.083533</v>
      </c>
      <c r="E12" s="74">
        <v>2273.372805</v>
      </c>
      <c r="F12" s="150">
        <f t="shared" si="0"/>
        <v>41.24755631534002</v>
      </c>
      <c r="G12" s="74">
        <v>394</v>
      </c>
      <c r="H12" s="74">
        <v>44927.67</v>
      </c>
      <c r="I12" s="74">
        <v>1400</v>
      </c>
      <c r="J12" s="71">
        <v>412.91904900000009</v>
      </c>
      <c r="K12" s="71">
        <v>2764.3418230000002</v>
      </c>
      <c r="L12" s="71">
        <v>1785.4205059999999</v>
      </c>
      <c r="M12" s="31">
        <f t="shared" si="1"/>
        <v>54.828613971346442</v>
      </c>
      <c r="N12" s="166">
        <f t="shared" si="2"/>
        <v>54.173756881778324</v>
      </c>
    </row>
    <row r="13" spans="1:14" s="58" customFormat="1" ht="13.5" customHeight="1">
      <c r="A13" s="211"/>
      <c r="B13" s="193" t="s">
        <v>26</v>
      </c>
      <c r="C13" s="74">
        <v>507.03263399999997</v>
      </c>
      <c r="D13" s="74">
        <v>2362.6109449999999</v>
      </c>
      <c r="E13" s="72">
        <v>2561.8056860000002</v>
      </c>
      <c r="F13" s="150">
        <f t="shared" si="0"/>
        <v>-7.7755601093626519</v>
      </c>
      <c r="G13" s="72">
        <v>119601</v>
      </c>
      <c r="H13" s="72">
        <v>10879587.060000001</v>
      </c>
      <c r="I13" s="72">
        <v>13183</v>
      </c>
      <c r="J13" s="71">
        <v>135.67077999999992</v>
      </c>
      <c r="K13" s="71">
        <v>1589.307231</v>
      </c>
      <c r="L13" s="71">
        <v>2333.9761429999999</v>
      </c>
      <c r="M13" s="31">
        <f t="shared" si="1"/>
        <v>-31.905592275799023</v>
      </c>
      <c r="N13" s="166">
        <f t="shared" si="2"/>
        <v>25.977992836632559</v>
      </c>
    </row>
    <row r="14" spans="1:14" s="58" customFormat="1" ht="13.5" customHeight="1">
      <c r="A14" s="211"/>
      <c r="B14" s="193" t="s">
        <v>27</v>
      </c>
      <c r="C14" s="74">
        <v>47.74</v>
      </c>
      <c r="D14" s="74">
        <v>211.15</v>
      </c>
      <c r="E14" s="72">
        <v>52.51</v>
      </c>
      <c r="F14" s="150">
        <f t="shared" si="0"/>
        <v>302.11388306989153</v>
      </c>
      <c r="G14" s="72">
        <v>40</v>
      </c>
      <c r="H14" s="72">
        <v>75073.200000001118</v>
      </c>
      <c r="I14" s="72">
        <v>3</v>
      </c>
      <c r="J14" s="76">
        <v>0.9521000000000015</v>
      </c>
      <c r="K14" s="71">
        <v>103.87493000000001</v>
      </c>
      <c r="L14" s="71">
        <v>78.151565000000005</v>
      </c>
      <c r="M14" s="31">
        <f t="shared" si="1"/>
        <v>32.914715143580295</v>
      </c>
      <c r="N14" s="166">
        <f t="shared" si="2"/>
        <v>22.78447774148491</v>
      </c>
    </row>
    <row r="15" spans="1:14" s="58" customFormat="1" ht="13.5" customHeight="1">
      <c r="A15" s="211"/>
      <c r="B15" s="14" t="s">
        <v>28</v>
      </c>
      <c r="C15" s="74">
        <v>13.584904</v>
      </c>
      <c r="D15" s="74">
        <v>112.013318</v>
      </c>
      <c r="E15" s="75">
        <v>80.349036999999996</v>
      </c>
      <c r="F15" s="150">
        <f t="shared" si="0"/>
        <v>39.408413818326167</v>
      </c>
      <c r="G15" s="75">
        <v>30</v>
      </c>
      <c r="H15" s="75">
        <v>29065.18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66">
        <f t="shared" si="2"/>
        <v>59.425048675795445</v>
      </c>
    </row>
    <row r="16" spans="1:14" s="58" customFormat="1" ht="13.5" customHeight="1">
      <c r="A16" s="211"/>
      <c r="B16" s="14" t="s">
        <v>29</v>
      </c>
      <c r="C16" s="74">
        <v>30.694527999999998</v>
      </c>
      <c r="D16" s="74">
        <v>93.450736000000006</v>
      </c>
      <c r="E16" s="75">
        <v>0.57905700000000004</v>
      </c>
      <c r="F16" s="150">
        <f t="shared" si="0"/>
        <v>16038.434730950494</v>
      </c>
      <c r="G16" s="75">
        <v>10</v>
      </c>
      <c r="H16" s="75">
        <v>40674.160000000003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66">
        <f t="shared" si="2"/>
        <v>47.87349775030912</v>
      </c>
    </row>
    <row r="17" spans="1:14" s="58" customFormat="1" ht="13.5" customHeight="1">
      <c r="A17" s="211"/>
      <c r="B17" s="14" t="s">
        <v>30</v>
      </c>
      <c r="C17" s="74">
        <v>3.4647790000000001</v>
      </c>
      <c r="D17" s="74">
        <v>5.6770990000000001</v>
      </c>
      <c r="E17" s="75">
        <v>-28.418769000000001</v>
      </c>
      <c r="F17" s="150">
        <f t="shared" si="0"/>
        <v>-119.97658308141357</v>
      </c>
      <c r="G17" s="75">
        <v>0</v>
      </c>
      <c r="H17" s="75">
        <v>648.65</v>
      </c>
      <c r="I17" s="75">
        <v>3</v>
      </c>
      <c r="J17" s="76">
        <v>0.9521000000000015</v>
      </c>
      <c r="K17" s="71">
        <v>103.87493000000001</v>
      </c>
      <c r="L17" s="71">
        <v>78.151565000000005</v>
      </c>
      <c r="M17" s="31">
        <f t="shared" si="1"/>
        <v>32.914715143580295</v>
      </c>
      <c r="N17" s="166">
        <f t="shared" si="2"/>
        <v>1.5395182953223392</v>
      </c>
    </row>
    <row r="18" spans="1:14" s="58" customFormat="1" ht="13.5" customHeight="1" thickBot="1">
      <c r="A18" s="212"/>
      <c r="B18" s="15" t="s">
        <v>31</v>
      </c>
      <c r="C18" s="16">
        <f>C6+C8+C9+C10+C11+C12+C13+C14</f>
        <v>4301.6585869999999</v>
      </c>
      <c r="D18" s="16">
        <f t="shared" ref="D18:L18" si="3">D6+D8+D9+D10+D11+D12+D13+D14</f>
        <v>21851.673899000001</v>
      </c>
      <c r="E18" s="16">
        <f t="shared" si="3"/>
        <v>18677.355127999999</v>
      </c>
      <c r="F18" s="151">
        <f t="shared" si="0"/>
        <v>16.99554754538692</v>
      </c>
      <c r="G18" s="16">
        <f t="shared" si="3"/>
        <v>270666</v>
      </c>
      <c r="H18" s="16">
        <f t="shared" si="3"/>
        <v>24411742.100000001</v>
      </c>
      <c r="I18" s="16">
        <f t="shared" si="3"/>
        <v>27559</v>
      </c>
      <c r="J18" s="16">
        <f t="shared" si="3"/>
        <v>2705.1038860000003</v>
      </c>
      <c r="K18" s="16">
        <f t="shared" si="3"/>
        <v>13265.514968000001</v>
      </c>
      <c r="L18" s="16">
        <f t="shared" si="3"/>
        <v>12009.196199</v>
      </c>
      <c r="M18" s="16">
        <f t="shared" si="1"/>
        <v>10.461306053977321</v>
      </c>
      <c r="N18" s="167">
        <f t="shared" si="2"/>
        <v>38.366577144786959</v>
      </c>
    </row>
    <row r="19" spans="1:14" s="57" customFormat="1" ht="14.25" thickTop="1">
      <c r="A19" s="229" t="s">
        <v>32</v>
      </c>
      <c r="B19" s="18" t="s">
        <v>19</v>
      </c>
      <c r="C19" s="21">
        <v>1079.0821289999999</v>
      </c>
      <c r="D19" s="21">
        <v>4325.2746569999999</v>
      </c>
      <c r="E19" s="20">
        <v>4316.1400000000003</v>
      </c>
      <c r="F19" s="152">
        <f t="shared" si="0"/>
        <v>0.21163949732862247</v>
      </c>
      <c r="G19" s="20">
        <v>29169</v>
      </c>
      <c r="H19" s="20">
        <v>3880263.4306000001</v>
      </c>
      <c r="I19" s="20">
        <v>4740</v>
      </c>
      <c r="J19" s="20">
        <v>904.80465700000002</v>
      </c>
      <c r="K19" s="20">
        <v>2887.9505380000001</v>
      </c>
      <c r="L19" s="22">
        <v>2108.9899999999998</v>
      </c>
      <c r="M19" s="107">
        <f t="shared" ref="M19:M31" si="4">(K19-L19)/L19*100</f>
        <v>36.935240944717627</v>
      </c>
      <c r="N19" s="168">
        <f t="shared" ref="N19:N31" si="5">D19/D327*100</f>
        <v>12.980410986297866</v>
      </c>
    </row>
    <row r="20" spans="1:14" s="57" customFormat="1">
      <c r="A20" s="230"/>
      <c r="B20" s="193" t="s">
        <v>20</v>
      </c>
      <c r="C20" s="21">
        <v>356.69458800000001</v>
      </c>
      <c r="D20" s="21">
        <v>1290.6843469999999</v>
      </c>
      <c r="E20" s="20">
        <v>1357.03</v>
      </c>
      <c r="F20" s="150">
        <f t="shared" si="0"/>
        <v>-4.8890336249014457</v>
      </c>
      <c r="G20" s="20">
        <v>14243</v>
      </c>
      <c r="H20" s="20">
        <v>284040</v>
      </c>
      <c r="I20" s="20">
        <v>2515</v>
      </c>
      <c r="J20" s="20">
        <v>303.20102000000003</v>
      </c>
      <c r="K20" s="20">
        <v>986.96506399999998</v>
      </c>
      <c r="L20" s="22">
        <v>529.16999999999996</v>
      </c>
      <c r="M20" s="31">
        <f t="shared" si="4"/>
        <v>86.511908082468779</v>
      </c>
      <c r="N20" s="166">
        <f t="shared" si="5"/>
        <v>12.782810114767983</v>
      </c>
    </row>
    <row r="21" spans="1:14" s="57" customFormat="1">
      <c r="A21" s="230"/>
      <c r="B21" s="193" t="s">
        <v>21</v>
      </c>
      <c r="C21" s="21">
        <v>4.2456120000000004</v>
      </c>
      <c r="D21" s="21">
        <v>50.731374000000002</v>
      </c>
      <c r="E21" s="20">
        <v>36.4</v>
      </c>
      <c r="F21" s="150">
        <f t="shared" si="0"/>
        <v>39.371906593406607</v>
      </c>
      <c r="G21" s="20">
        <v>65</v>
      </c>
      <c r="H21" s="20">
        <v>70077.969760000007</v>
      </c>
      <c r="I21" s="20">
        <v>2</v>
      </c>
      <c r="J21" s="20">
        <v>70.474753000000007</v>
      </c>
      <c r="K21" s="20">
        <v>71.026079999999993</v>
      </c>
      <c r="L21" s="22">
        <v>21.04</v>
      </c>
      <c r="M21" s="31">
        <f t="shared" si="4"/>
        <v>237.57642585551332</v>
      </c>
      <c r="N21" s="166">
        <f t="shared" si="5"/>
        <v>2.6954341952191294</v>
      </c>
    </row>
    <row r="22" spans="1:14" s="57" customFormat="1">
      <c r="A22" s="230"/>
      <c r="B22" s="193" t="s">
        <v>22</v>
      </c>
      <c r="C22" s="21">
        <v>47.073345000000003</v>
      </c>
      <c r="D22" s="21">
        <v>184.23933299999999</v>
      </c>
      <c r="E22" s="20">
        <v>41.54</v>
      </c>
      <c r="F22" s="150">
        <f t="shared" si="0"/>
        <v>343.52270823302842</v>
      </c>
      <c r="G22" s="20">
        <v>9907</v>
      </c>
      <c r="H22" s="20">
        <v>52033.535000000003</v>
      </c>
      <c r="I22" s="20">
        <v>6</v>
      </c>
      <c r="J22" s="20">
        <v>6.8471859999999998</v>
      </c>
      <c r="K22" s="20">
        <v>9.0696860000000008</v>
      </c>
      <c r="L22" s="22">
        <v>4.18</v>
      </c>
      <c r="M22" s="31">
        <f t="shared" si="4"/>
        <v>116.97813397129191</v>
      </c>
      <c r="N22" s="166">
        <f t="shared" si="5"/>
        <v>12.072535067484749</v>
      </c>
    </row>
    <row r="23" spans="1:14" s="57" customFormat="1">
      <c r="A23" s="230"/>
      <c r="B23" s="193" t="s">
        <v>23</v>
      </c>
      <c r="C23" s="21">
        <v>3.7735999999999999E-2</v>
      </c>
      <c r="D23" s="21">
        <v>3.7735999999999999E-2</v>
      </c>
      <c r="E23" s="20">
        <v>0.05</v>
      </c>
      <c r="F23" s="150">
        <f t="shared" si="0"/>
        <v>-24.528000000000009</v>
      </c>
      <c r="G23" s="20">
        <v>1</v>
      </c>
      <c r="H23" s="20">
        <v>100</v>
      </c>
      <c r="I23" s="20">
        <v>0</v>
      </c>
      <c r="J23" s="20">
        <v>0</v>
      </c>
      <c r="K23" s="20">
        <v>0</v>
      </c>
      <c r="L23" s="20">
        <v>0</v>
      </c>
      <c r="M23" s="31">
        <v>0</v>
      </c>
      <c r="N23" s="166">
        <f t="shared" si="5"/>
        <v>1.8533929079116863E-2</v>
      </c>
    </row>
    <row r="24" spans="1:14" s="57" customFormat="1">
      <c r="A24" s="230"/>
      <c r="B24" s="193" t="s">
        <v>24</v>
      </c>
      <c r="C24" s="21">
        <v>37.683261999999999</v>
      </c>
      <c r="D24" s="21">
        <v>98.404241999999996</v>
      </c>
      <c r="E24" s="20">
        <v>94.87</v>
      </c>
      <c r="F24" s="150">
        <f t="shared" si="0"/>
        <v>3.7253525877516513</v>
      </c>
      <c r="G24" s="20">
        <v>3157</v>
      </c>
      <c r="H24" s="20">
        <v>219908.965983</v>
      </c>
      <c r="I24" s="20">
        <v>45</v>
      </c>
      <c r="J24" s="20">
        <v>9.8705359999999995</v>
      </c>
      <c r="K24" s="20">
        <v>90.289039000000002</v>
      </c>
      <c r="L24" s="22">
        <v>41.46</v>
      </c>
      <c r="M24" s="31">
        <f t="shared" si="4"/>
        <v>117.77385190545104</v>
      </c>
      <c r="N24" s="166">
        <f t="shared" si="5"/>
        <v>2.4161205013727729</v>
      </c>
    </row>
    <row r="25" spans="1:14" s="57" customFormat="1">
      <c r="A25" s="230"/>
      <c r="B25" s="193" t="s">
        <v>25</v>
      </c>
      <c r="C25" s="20">
        <v>15.201000000000001</v>
      </c>
      <c r="D25" s="20">
        <v>296.64614</v>
      </c>
      <c r="E25" s="20">
        <v>36.31</v>
      </c>
      <c r="F25" s="150">
        <f t="shared" si="0"/>
        <v>716.98193335169367</v>
      </c>
      <c r="G25" s="22">
        <v>115</v>
      </c>
      <c r="H25" s="22">
        <v>5577.6869999999999</v>
      </c>
      <c r="I25" s="22">
        <v>613</v>
      </c>
      <c r="J25" s="22">
        <v>12.702999999999999</v>
      </c>
      <c r="K25" s="22">
        <v>57.300199999999997</v>
      </c>
      <c r="L25" s="22">
        <v>22.63</v>
      </c>
      <c r="M25" s="31"/>
      <c r="N25" s="166">
        <f t="shared" si="5"/>
        <v>5.0046769892852785</v>
      </c>
    </row>
    <row r="26" spans="1:14" s="58" customFormat="1">
      <c r="A26" s="230"/>
      <c r="B26" s="193" t="s">
        <v>26</v>
      </c>
      <c r="C26" s="20">
        <v>43.9</v>
      </c>
      <c r="D26" s="20">
        <v>2548.4699999999998</v>
      </c>
      <c r="E26" s="20">
        <v>6069.58</v>
      </c>
      <c r="F26" s="150">
        <f t="shared" si="0"/>
        <v>-58.012416015605694</v>
      </c>
      <c r="G26" s="20">
        <v>60171</v>
      </c>
      <c r="H26" s="20">
        <v>27246186.100000001</v>
      </c>
      <c r="I26" s="20">
        <v>7344</v>
      </c>
      <c r="J26" s="20">
        <v>231.49163999999999</v>
      </c>
      <c r="K26" s="20">
        <v>1919.266335</v>
      </c>
      <c r="L26" s="22">
        <v>1609.06</v>
      </c>
      <c r="M26" s="31">
        <f t="shared" si="4"/>
        <v>19.278730128149359</v>
      </c>
      <c r="N26" s="166">
        <f t="shared" si="5"/>
        <v>28.021598538888075</v>
      </c>
    </row>
    <row r="27" spans="1:14" s="58" customFormat="1">
      <c r="A27" s="230"/>
      <c r="B27" s="193" t="s">
        <v>27</v>
      </c>
      <c r="C27" s="133">
        <v>13.891133</v>
      </c>
      <c r="D27" s="133">
        <v>13.907909</v>
      </c>
      <c r="E27" s="20">
        <v>34.89</v>
      </c>
      <c r="F27" s="150">
        <f t="shared" si="0"/>
        <v>-60.137836056176553</v>
      </c>
      <c r="G27" s="20">
        <v>75</v>
      </c>
      <c r="H27" s="20">
        <v>4908.1805999999997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66">
        <f t="shared" si="5"/>
        <v>1.500755117409887</v>
      </c>
    </row>
    <row r="28" spans="1:14" s="58" customFormat="1">
      <c r="A28" s="230"/>
      <c r="B28" s="14" t="s">
        <v>28</v>
      </c>
      <c r="C28" s="40">
        <v>0</v>
      </c>
      <c r="D28" s="40">
        <v>0</v>
      </c>
      <c r="E28" s="40">
        <v>29.51</v>
      </c>
      <c r="F28" s="150">
        <f t="shared" si="0"/>
        <v>-100</v>
      </c>
      <c r="G28" s="40">
        <v>0</v>
      </c>
      <c r="H28" s="4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66">
        <f t="shared" si="5"/>
        <v>0</v>
      </c>
    </row>
    <row r="29" spans="1:14" s="58" customFormat="1">
      <c r="A29" s="230"/>
      <c r="B29" s="14" t="s">
        <v>29</v>
      </c>
      <c r="C29" s="40">
        <v>13.891133</v>
      </c>
      <c r="D29" s="40">
        <v>13.907909</v>
      </c>
      <c r="E29" s="40">
        <v>5.38</v>
      </c>
      <c r="F29" s="150">
        <f t="shared" si="0"/>
        <v>158.51131970260226</v>
      </c>
      <c r="G29" s="40">
        <v>75</v>
      </c>
      <c r="H29" s="40">
        <v>4908.1805999999997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66">
        <f t="shared" si="5"/>
        <v>7.1248261781801689</v>
      </c>
    </row>
    <row r="30" spans="1:14" s="58" customFormat="1">
      <c r="A30" s="230"/>
      <c r="B30" s="14" t="s">
        <v>30</v>
      </c>
      <c r="C30" s="133">
        <v>0</v>
      </c>
      <c r="D30" s="133">
        <v>0</v>
      </c>
      <c r="E30" s="40">
        <v>0</v>
      </c>
      <c r="F30" s="150">
        <v>0</v>
      </c>
      <c r="G30" s="4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66">
        <f t="shared" si="5"/>
        <v>0</v>
      </c>
    </row>
    <row r="31" spans="1:14" s="58" customFormat="1" ht="14.25" thickBot="1">
      <c r="A31" s="231"/>
      <c r="B31" s="15" t="s">
        <v>31</v>
      </c>
      <c r="C31" s="16">
        <f>C19+C21+C22+C23+C24+C25+C26+C27</f>
        <v>1241.1142170000001</v>
      </c>
      <c r="D31" s="16">
        <f>D19+D21+D22+D23+D24+D25+D26+D27</f>
        <v>7517.7113909999989</v>
      </c>
      <c r="E31" s="16">
        <f>E19+E21+E22+E23+E24+E25+E26+E27</f>
        <v>10629.779999999999</v>
      </c>
      <c r="F31" s="151">
        <f t="shared" ref="F31:F40" si="6">(D31-E31)/E31*100</f>
        <v>-29.276886341956281</v>
      </c>
      <c r="G31" s="16">
        <f t="shared" ref="G31:L31" si="7">G19+G21+G22+G23+G24+G25+G26+G27</f>
        <v>102660</v>
      </c>
      <c r="H31" s="16">
        <f t="shared" si="7"/>
        <v>31479055.868943002</v>
      </c>
      <c r="I31" s="16">
        <f t="shared" si="7"/>
        <v>12750</v>
      </c>
      <c r="J31" s="16">
        <f t="shared" si="7"/>
        <v>1236.1917719999999</v>
      </c>
      <c r="K31" s="16">
        <f t="shared" si="7"/>
        <v>5034.9018779999997</v>
      </c>
      <c r="L31" s="16">
        <f t="shared" si="7"/>
        <v>3807.3599999999997</v>
      </c>
      <c r="M31" s="16">
        <f t="shared" si="4"/>
        <v>32.241287348714067</v>
      </c>
      <c r="N31" s="167">
        <f t="shared" si="5"/>
        <v>13.199394031239157</v>
      </c>
    </row>
    <row r="32" spans="1:14" s="57" customFormat="1" ht="14.25" thickTop="1">
      <c r="A32" s="229" t="s">
        <v>33</v>
      </c>
      <c r="B32" s="18" t="s">
        <v>19</v>
      </c>
      <c r="C32" s="203">
        <v>1973.585709</v>
      </c>
      <c r="D32" s="203">
        <v>8076.3564249999999</v>
      </c>
      <c r="E32" s="200">
        <v>7351.1965629999995</v>
      </c>
      <c r="F32" s="201">
        <f t="shared" si="6"/>
        <v>9.8645146512592383</v>
      </c>
      <c r="G32" s="202">
        <v>58200</v>
      </c>
      <c r="H32" s="203">
        <v>11907715.945085</v>
      </c>
      <c r="I32" s="202">
        <v>4027</v>
      </c>
      <c r="J32" s="203">
        <v>1194.2047670000002</v>
      </c>
      <c r="K32" s="203">
        <v>5310.8224499999997</v>
      </c>
      <c r="L32" s="203">
        <v>4187.673624</v>
      </c>
      <c r="M32" s="107">
        <f t="shared" ref="M32:M40" si="8">(K32-L32)/L32*100</f>
        <v>26.820352464029551</v>
      </c>
      <c r="N32" s="168">
        <f t="shared" ref="N32:N37" si="9">D32/D327*100</f>
        <v>24.237634365869443</v>
      </c>
    </row>
    <row r="33" spans="1:14" s="57" customFormat="1">
      <c r="A33" s="230"/>
      <c r="B33" s="193" t="s">
        <v>20</v>
      </c>
      <c r="C33" s="95">
        <v>615.81981899999982</v>
      </c>
      <c r="D33" s="95">
        <v>2406.6223869999999</v>
      </c>
      <c r="E33" s="87">
        <v>2209.7985229999999</v>
      </c>
      <c r="F33" s="26">
        <f t="shared" si="6"/>
        <v>8.9068691987717461</v>
      </c>
      <c r="G33" s="72">
        <v>28772</v>
      </c>
      <c r="H33" s="95">
        <v>575440</v>
      </c>
      <c r="I33" s="72">
        <v>3178</v>
      </c>
      <c r="J33" s="95">
        <v>476.99208399999998</v>
      </c>
      <c r="K33" s="95">
        <v>1921.659688</v>
      </c>
      <c r="L33" s="95">
        <v>1292.598467</v>
      </c>
      <c r="M33" s="31">
        <f t="shared" si="8"/>
        <v>48.666406239827289</v>
      </c>
      <c r="N33" s="166">
        <f t="shared" si="9"/>
        <v>23.834950088668482</v>
      </c>
    </row>
    <row r="34" spans="1:14" s="57" customFormat="1">
      <c r="A34" s="230"/>
      <c r="B34" s="193" t="s">
        <v>21</v>
      </c>
      <c r="C34" s="95">
        <v>8.9946269999999231</v>
      </c>
      <c r="D34" s="95">
        <v>597.46227599999997</v>
      </c>
      <c r="E34" s="87">
        <v>599.16412400000002</v>
      </c>
      <c r="F34" s="26">
        <f t="shared" si="6"/>
        <v>-0.28403703289819149</v>
      </c>
      <c r="G34" s="72">
        <v>163</v>
      </c>
      <c r="H34" s="95">
        <v>1047091.0918899999</v>
      </c>
      <c r="I34" s="72">
        <v>35</v>
      </c>
      <c r="J34" s="95">
        <v>0.34213599999999644</v>
      </c>
      <c r="K34" s="95">
        <v>73.907341000000002</v>
      </c>
      <c r="L34" s="95">
        <v>4.5895619999999999</v>
      </c>
      <c r="M34" s="31">
        <f t="shared" si="8"/>
        <v>1510.3353871240874</v>
      </c>
      <c r="N34" s="166">
        <f t="shared" si="9"/>
        <v>31.744069243696206</v>
      </c>
    </row>
    <row r="35" spans="1:14" s="57" customFormat="1">
      <c r="A35" s="230"/>
      <c r="B35" s="193" t="s">
        <v>22</v>
      </c>
      <c r="C35" s="95">
        <v>43.29859399999998</v>
      </c>
      <c r="D35" s="95">
        <v>232.52558599999998</v>
      </c>
      <c r="E35" s="87">
        <v>72.455572000000004</v>
      </c>
      <c r="F35" s="26">
        <f t="shared" si="6"/>
        <v>220.92160696764626</v>
      </c>
      <c r="G35" s="72">
        <v>19727</v>
      </c>
      <c r="H35" s="95">
        <v>1164336.0967000001</v>
      </c>
      <c r="I35" s="72">
        <v>89</v>
      </c>
      <c r="J35" s="95">
        <v>2.7936599999999991</v>
      </c>
      <c r="K35" s="95">
        <v>17.038077999999999</v>
      </c>
      <c r="L35" s="95">
        <v>12.625595000000001</v>
      </c>
      <c r="M35" s="31">
        <f t="shared" si="8"/>
        <v>34.948713308164862</v>
      </c>
      <c r="N35" s="166">
        <f t="shared" si="9"/>
        <v>15.236558043077808</v>
      </c>
    </row>
    <row r="36" spans="1:14" s="57" customFormat="1">
      <c r="A36" s="230"/>
      <c r="B36" s="193" t="s">
        <v>23</v>
      </c>
      <c r="C36" s="95">
        <v>4.7722130000000007</v>
      </c>
      <c r="D36" s="95">
        <v>52.251533999999999</v>
      </c>
      <c r="E36" s="87">
        <v>41.181930999999999</v>
      </c>
      <c r="F36" s="26">
        <f t="shared" si="6"/>
        <v>26.879757046846592</v>
      </c>
      <c r="G36" s="72">
        <v>539</v>
      </c>
      <c r="H36" s="95">
        <v>43765.382125999997</v>
      </c>
      <c r="I36" s="72">
        <v>1</v>
      </c>
      <c r="J36" s="95">
        <v>0.10884399999999994</v>
      </c>
      <c r="K36" s="95">
        <v>1.7287980000000001</v>
      </c>
      <c r="L36" s="95">
        <v>24.354662000000001</v>
      </c>
      <c r="M36" s="31">
        <f t="shared" si="8"/>
        <v>-92.90157260240359</v>
      </c>
      <c r="N36" s="166">
        <f t="shared" si="9"/>
        <v>25.6631923211539</v>
      </c>
    </row>
    <row r="37" spans="1:14" s="57" customFormat="1">
      <c r="A37" s="230"/>
      <c r="B37" s="193" t="s">
        <v>24</v>
      </c>
      <c r="C37" s="95">
        <v>210.87058699999994</v>
      </c>
      <c r="D37" s="95">
        <v>661.33460600000001</v>
      </c>
      <c r="E37" s="87">
        <v>440.23429599999997</v>
      </c>
      <c r="F37" s="26">
        <f t="shared" si="6"/>
        <v>50.223326989499263</v>
      </c>
      <c r="G37" s="72">
        <v>11764</v>
      </c>
      <c r="H37" s="95">
        <v>2190854.934347</v>
      </c>
      <c r="I37" s="72">
        <v>35</v>
      </c>
      <c r="J37" s="95">
        <v>12.092274000000003</v>
      </c>
      <c r="K37" s="95">
        <v>152.60541499999999</v>
      </c>
      <c r="L37" s="95">
        <v>246.685394</v>
      </c>
      <c r="M37" s="31">
        <f t="shared" si="8"/>
        <v>-38.137636555814893</v>
      </c>
      <c r="N37" s="166">
        <f t="shared" si="9"/>
        <v>16.23775629330985</v>
      </c>
    </row>
    <row r="38" spans="1:14" s="57" customFormat="1">
      <c r="A38" s="230"/>
      <c r="B38" s="193" t="s">
        <v>25</v>
      </c>
      <c r="C38" s="95">
        <v>466.863133</v>
      </c>
      <c r="D38" s="95">
        <v>495.29653300000001</v>
      </c>
      <c r="E38" s="87">
        <v>19.6464</v>
      </c>
      <c r="F38" s="26">
        <f t="shared" si="6"/>
        <v>2421.0549159133479</v>
      </c>
      <c r="G38" s="74">
        <v>19</v>
      </c>
      <c r="H38" s="95">
        <v>2608.693174</v>
      </c>
      <c r="I38" s="74">
        <v>45</v>
      </c>
      <c r="J38" s="95">
        <v>7.9023960000000031</v>
      </c>
      <c r="K38" s="95">
        <v>24.668129</v>
      </c>
      <c r="L38" s="95">
        <v>20.265187000000001</v>
      </c>
      <c r="M38" s="31">
        <f t="shared" si="8"/>
        <v>21.72662902148398</v>
      </c>
      <c r="N38" s="166">
        <f t="shared" ref="N38:N43" si="10">D38/D333*100</f>
        <v>8.3560809575269595</v>
      </c>
    </row>
    <row r="39" spans="1:14" s="58" customFormat="1">
      <c r="A39" s="230"/>
      <c r="B39" s="193" t="s">
        <v>26</v>
      </c>
      <c r="C39" s="95">
        <v>126.60470199999969</v>
      </c>
      <c r="D39" s="95">
        <v>586.11425899999983</v>
      </c>
      <c r="E39" s="87">
        <v>809.19679300000121</v>
      </c>
      <c r="F39" s="26">
        <f t="shared" si="6"/>
        <v>-27.568390770921042</v>
      </c>
      <c r="G39" s="72">
        <v>84996</v>
      </c>
      <c r="H39" s="95">
        <v>18870917.800500002</v>
      </c>
      <c r="I39" s="72">
        <v>366</v>
      </c>
      <c r="J39" s="95">
        <v>-449.11307899999974</v>
      </c>
      <c r="K39" s="95">
        <v>-264.59530099999995</v>
      </c>
      <c r="L39" s="95">
        <v>227.69070200000002</v>
      </c>
      <c r="M39" s="31">
        <f t="shared" si="8"/>
        <v>-216.20821521293388</v>
      </c>
      <c r="N39" s="166">
        <f t="shared" si="10"/>
        <v>6.4445955666010839</v>
      </c>
    </row>
    <row r="40" spans="1:14" s="58" customFormat="1">
      <c r="A40" s="230"/>
      <c r="B40" s="193" t="s">
        <v>27</v>
      </c>
      <c r="C40" s="95">
        <v>36.247369999999989</v>
      </c>
      <c r="D40" s="95">
        <v>240.037927</v>
      </c>
      <c r="E40" s="87">
        <v>89.877464000000003</v>
      </c>
      <c r="F40" s="26">
        <f t="shared" si="6"/>
        <v>167.07242985850155</v>
      </c>
      <c r="G40" s="72">
        <v>14367</v>
      </c>
      <c r="H40" s="95">
        <v>97035.43173299999</v>
      </c>
      <c r="I40" s="72">
        <v>21</v>
      </c>
      <c r="J40" s="95">
        <v>-4.804989</v>
      </c>
      <c r="K40" s="95">
        <v>-5.3524599999999998</v>
      </c>
      <c r="L40" s="95">
        <v>-4.5166879999999994</v>
      </c>
      <c r="M40" s="31">
        <f t="shared" si="8"/>
        <v>18.504089722380659</v>
      </c>
      <c r="N40" s="166">
        <f t="shared" si="10"/>
        <v>25.901675609015768</v>
      </c>
    </row>
    <row r="41" spans="1:14" s="58" customFormat="1">
      <c r="A41" s="230"/>
      <c r="B41" s="14" t="s">
        <v>28</v>
      </c>
      <c r="C41" s="95">
        <v>0</v>
      </c>
      <c r="D41" s="95">
        <v>69.786897999999994</v>
      </c>
      <c r="E41" s="87">
        <v>58.440893000000003</v>
      </c>
      <c r="F41" s="26">
        <f t="shared" ref="F41:F43" si="11">(D41-E41)/E41*100</f>
        <v>19.414496284305564</v>
      </c>
      <c r="G41" s="72">
        <v>14</v>
      </c>
      <c r="H41" s="95">
        <v>25721.179543999999</v>
      </c>
      <c r="I41" s="75">
        <v>0</v>
      </c>
      <c r="J41" s="95">
        <v>0</v>
      </c>
      <c r="K41" s="95">
        <v>0</v>
      </c>
      <c r="L41" s="95">
        <v>0</v>
      </c>
      <c r="M41" s="31">
        <v>0</v>
      </c>
      <c r="N41" s="166">
        <f t="shared" si="10"/>
        <v>37.023185141098772</v>
      </c>
    </row>
    <row r="42" spans="1:14" s="58" customFormat="1">
      <c r="A42" s="230"/>
      <c r="B42" s="14" t="s">
        <v>29</v>
      </c>
      <c r="C42" s="95">
        <v>4.3081129999999996</v>
      </c>
      <c r="D42" s="95">
        <v>4.3081129999999996</v>
      </c>
      <c r="E42" s="87">
        <v>0.130188</v>
      </c>
      <c r="F42" s="26">
        <f t="shared" si="11"/>
        <v>3209.1475404799203</v>
      </c>
      <c r="G42" s="72">
        <v>1</v>
      </c>
      <c r="H42" s="95">
        <v>2002.7574999999999</v>
      </c>
      <c r="I42" s="75">
        <v>0</v>
      </c>
      <c r="J42" s="95">
        <v>0</v>
      </c>
      <c r="K42" s="95">
        <v>0</v>
      </c>
      <c r="L42" s="95">
        <v>0</v>
      </c>
      <c r="M42" s="31">
        <v>0</v>
      </c>
      <c r="N42" s="166">
        <f t="shared" si="10"/>
        <v>2.2069857000759998</v>
      </c>
    </row>
    <row r="43" spans="1:14" s="58" customFormat="1">
      <c r="A43" s="230"/>
      <c r="B43" s="14" t="s">
        <v>30</v>
      </c>
      <c r="C43" s="95">
        <v>4.3809089999999991</v>
      </c>
      <c r="D43" s="95">
        <v>6.9625639999999995</v>
      </c>
      <c r="E43" s="87">
        <v>0.42566000000000004</v>
      </c>
      <c r="F43" s="26">
        <f t="shared" si="11"/>
        <v>1535.7101912324388</v>
      </c>
      <c r="G43" s="72">
        <v>12</v>
      </c>
      <c r="H43" s="95">
        <v>246.00968900000001</v>
      </c>
      <c r="I43" s="75">
        <v>0</v>
      </c>
      <c r="J43" s="95">
        <v>0</v>
      </c>
      <c r="K43" s="95">
        <v>0</v>
      </c>
      <c r="L43" s="95">
        <v>0</v>
      </c>
      <c r="M43" s="31">
        <v>0</v>
      </c>
      <c r="N43" s="166">
        <f t="shared" si="10"/>
        <v>1.8881112801366835</v>
      </c>
    </row>
    <row r="44" spans="1:14" s="58" customFormat="1" ht="14.25" thickBot="1">
      <c r="A44" s="232"/>
      <c r="B44" s="35" t="s">
        <v>31</v>
      </c>
      <c r="C44" s="36">
        <f t="shared" ref="C44:L44" si="12">C32+C34+C35+C36+C37+C38+C39+C40</f>
        <v>2871.2369349999994</v>
      </c>
      <c r="D44" s="36">
        <f t="shared" si="12"/>
        <v>10941.379146000001</v>
      </c>
      <c r="E44" s="36">
        <f t="shared" si="12"/>
        <v>9422.9531429999988</v>
      </c>
      <c r="F44" s="204">
        <f>(D44-E44)/E44*100</f>
        <v>16.114120275849945</v>
      </c>
      <c r="G44" s="36">
        <f t="shared" si="12"/>
        <v>189775</v>
      </c>
      <c r="H44" s="36">
        <f t="shared" si="12"/>
        <v>35324325.375555001</v>
      </c>
      <c r="I44" s="36">
        <f t="shared" si="12"/>
        <v>4619</v>
      </c>
      <c r="J44" s="36">
        <f t="shared" si="12"/>
        <v>763.52600900000061</v>
      </c>
      <c r="K44" s="36">
        <f t="shared" si="12"/>
        <v>5310.8224499999988</v>
      </c>
      <c r="L44" s="36">
        <f t="shared" si="12"/>
        <v>4719.3680380000005</v>
      </c>
      <c r="M44" s="36">
        <f t="shared" ref="M44" si="13">(K44-L44)/L44*100</f>
        <v>12.532491792071552</v>
      </c>
      <c r="N44" s="205">
        <f>D44/D339*100</f>
        <v>19.210577140023254</v>
      </c>
    </row>
    <row r="45" spans="1:14" s="57" customFormat="1">
      <c r="A45" s="60"/>
      <c r="B45" s="7"/>
      <c r="C45" s="116"/>
      <c r="D45" s="116"/>
      <c r="E45" s="116"/>
      <c r="F45" s="153"/>
      <c r="G45" s="116"/>
      <c r="H45" s="116"/>
      <c r="I45" s="116"/>
      <c r="J45" s="116"/>
      <c r="K45" s="116"/>
      <c r="L45" s="116"/>
      <c r="M45" s="116"/>
      <c r="N45" s="165"/>
    </row>
    <row r="46" spans="1:14" s="57" customFormat="1">
      <c r="A46" s="60"/>
      <c r="B46" s="7"/>
      <c r="C46" s="116"/>
      <c r="D46" s="116"/>
      <c r="E46" s="116"/>
      <c r="F46" s="153"/>
      <c r="G46" s="116"/>
      <c r="H46" s="116"/>
      <c r="I46" s="116"/>
      <c r="J46" s="116"/>
      <c r="K46" s="116"/>
      <c r="L46" s="116"/>
      <c r="M46" s="116"/>
      <c r="N46" s="165"/>
    </row>
    <row r="48" spans="1:14" s="57" customFormat="1" ht="18.75">
      <c r="A48" s="214" t="str">
        <f>A1</f>
        <v>2023年4月丹东市财产保险业务统计表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s="57" customFormat="1" ht="14.25" thickBot="1">
      <c r="B49" s="59" t="s">
        <v>0</v>
      </c>
      <c r="C49" s="58"/>
      <c r="D49" s="58"/>
      <c r="F49" s="148"/>
      <c r="G49" s="73" t="str">
        <f>G2</f>
        <v>（2023年4月）</v>
      </c>
      <c r="H49" s="58"/>
      <c r="I49" s="58"/>
      <c r="J49" s="58"/>
      <c r="K49" s="58"/>
      <c r="L49" s="59" t="s">
        <v>1</v>
      </c>
      <c r="N49" s="165"/>
    </row>
    <row r="50" spans="1:14" ht="13.5" customHeight="1">
      <c r="A50" s="210" t="s">
        <v>116</v>
      </c>
      <c r="B50" s="9" t="s">
        <v>3</v>
      </c>
      <c r="C50" s="220" t="s">
        <v>4</v>
      </c>
      <c r="D50" s="221"/>
      <c r="E50" s="221"/>
      <c r="F50" s="222"/>
      <c r="G50" s="215" t="s">
        <v>5</v>
      </c>
      <c r="H50" s="215"/>
      <c r="I50" s="215" t="s">
        <v>6</v>
      </c>
      <c r="J50" s="215"/>
      <c r="K50" s="215"/>
      <c r="L50" s="215"/>
      <c r="M50" s="215"/>
      <c r="N50" s="218" t="s">
        <v>7</v>
      </c>
    </row>
    <row r="51" spans="1:14">
      <c r="A51" s="211"/>
      <c r="B51" s="10" t="s">
        <v>8</v>
      </c>
      <c r="C51" s="223" t="s">
        <v>9</v>
      </c>
      <c r="D51" s="223" t="s">
        <v>10</v>
      </c>
      <c r="E51" s="223" t="s">
        <v>11</v>
      </c>
      <c r="F51" s="154" t="s">
        <v>12</v>
      </c>
      <c r="G51" s="217" t="s">
        <v>13</v>
      </c>
      <c r="H51" s="217" t="s">
        <v>14</v>
      </c>
      <c r="I51" s="193" t="s">
        <v>13</v>
      </c>
      <c r="J51" s="217" t="s">
        <v>15</v>
      </c>
      <c r="K51" s="217"/>
      <c r="L51" s="217"/>
      <c r="M51" s="193" t="s">
        <v>12</v>
      </c>
      <c r="N51" s="219"/>
    </row>
    <row r="52" spans="1:14">
      <c r="A52" s="226"/>
      <c r="B52" s="163" t="s">
        <v>16</v>
      </c>
      <c r="C52" s="224"/>
      <c r="D52" s="224"/>
      <c r="E52" s="224"/>
      <c r="F52" s="155" t="s">
        <v>17</v>
      </c>
      <c r="G52" s="217"/>
      <c r="H52" s="217"/>
      <c r="I52" s="33" t="s">
        <v>18</v>
      </c>
      <c r="J52" s="193" t="s">
        <v>9</v>
      </c>
      <c r="K52" s="193" t="s">
        <v>10</v>
      </c>
      <c r="L52" s="193" t="s">
        <v>11</v>
      </c>
      <c r="M52" s="193" t="s">
        <v>17</v>
      </c>
      <c r="N52" s="194" t="s">
        <v>17</v>
      </c>
    </row>
    <row r="53" spans="1:14" ht="14.25" customHeight="1">
      <c r="A53" s="211" t="s">
        <v>34</v>
      </c>
      <c r="B53" s="193" t="s">
        <v>19</v>
      </c>
      <c r="C53" s="71">
        <v>512.29407000000003</v>
      </c>
      <c r="D53" s="71">
        <v>1919.994173</v>
      </c>
      <c r="E53" s="198">
        <v>1729.621836</v>
      </c>
      <c r="F53" s="150">
        <f>(D53-E53)/E53*100</f>
        <v>11.006587280388613</v>
      </c>
      <c r="G53" s="72">
        <v>10626</v>
      </c>
      <c r="H53" s="72">
        <v>3086782.55</v>
      </c>
      <c r="I53" s="72">
        <v>292</v>
      </c>
      <c r="J53" s="72">
        <v>278.68113199999999</v>
      </c>
      <c r="K53" s="72">
        <v>1183.9986329999999</v>
      </c>
      <c r="L53" s="72">
        <v>621.91044499999998</v>
      </c>
      <c r="M53" s="31">
        <f t="shared" ref="M53:M65" si="14">(K53-L53)/L53*100</f>
        <v>90.380888843248158</v>
      </c>
      <c r="N53" s="166">
        <f t="shared" ref="N53:N65" si="15">D53/D327*100</f>
        <v>5.7620187001310903</v>
      </c>
    </row>
    <row r="54" spans="1:14" ht="14.25" customHeight="1">
      <c r="A54" s="211"/>
      <c r="B54" s="193" t="s">
        <v>20</v>
      </c>
      <c r="C54" s="72">
        <v>154.68747999999999</v>
      </c>
      <c r="D54" s="72">
        <v>537.14055399999995</v>
      </c>
      <c r="E54" s="72">
        <v>537.28976</v>
      </c>
      <c r="F54" s="150">
        <f>(D54-E54)/E54*100</f>
        <v>-2.7770117934138413E-2</v>
      </c>
      <c r="G54" s="72">
        <v>5095</v>
      </c>
      <c r="H54" s="72">
        <v>101320</v>
      </c>
      <c r="I54" s="72">
        <v>103</v>
      </c>
      <c r="J54" s="72">
        <v>96.304671999999997</v>
      </c>
      <c r="K54" s="72">
        <v>381.530441</v>
      </c>
      <c r="L54" s="72">
        <v>227.39657299999999</v>
      </c>
      <c r="M54" s="31">
        <f t="shared" si="14"/>
        <v>67.781966089700049</v>
      </c>
      <c r="N54" s="166">
        <f t="shared" si="15"/>
        <v>5.3197869197706158</v>
      </c>
    </row>
    <row r="55" spans="1:14" ht="14.25" customHeight="1">
      <c r="A55" s="211"/>
      <c r="B55" s="193" t="s">
        <v>21</v>
      </c>
      <c r="C55" s="72">
        <v>28.387696999999999</v>
      </c>
      <c r="D55" s="72">
        <v>225.50895700000001</v>
      </c>
      <c r="E55" s="72">
        <v>111.281195</v>
      </c>
      <c r="F55" s="150">
        <f>(D55-E55)/E55*100</f>
        <v>102.64785707953624</v>
      </c>
      <c r="G55" s="72">
        <v>225</v>
      </c>
      <c r="H55" s="72">
        <v>234846.79</v>
      </c>
      <c r="I55" s="72">
        <v>2</v>
      </c>
      <c r="J55" s="72">
        <v>38.385800000000003</v>
      </c>
      <c r="K55" s="72">
        <v>69.022075999999998</v>
      </c>
      <c r="L55" s="72">
        <v>75.108206999999993</v>
      </c>
      <c r="M55" s="31">
        <f t="shared" si="14"/>
        <v>-8.1031504320160312</v>
      </c>
      <c r="N55" s="166">
        <f t="shared" si="15"/>
        <v>11.981630026933635</v>
      </c>
    </row>
    <row r="56" spans="1:14" ht="14.25" customHeight="1">
      <c r="A56" s="211"/>
      <c r="B56" s="193" t="s">
        <v>22</v>
      </c>
      <c r="C56" s="72">
        <v>5.8457869999999996</v>
      </c>
      <c r="D56" s="72">
        <v>24.205803</v>
      </c>
      <c r="E56" s="72">
        <v>44.264462000000002</v>
      </c>
      <c r="F56" s="150">
        <f>(D56-E56)/E56*100</f>
        <v>-45.315492595391767</v>
      </c>
      <c r="G56" s="72">
        <v>1528</v>
      </c>
      <c r="H56" s="72">
        <v>97533.02</v>
      </c>
      <c r="I56" s="72">
        <v>29</v>
      </c>
      <c r="J56" s="72">
        <v>12.517580000000001</v>
      </c>
      <c r="K56" s="72">
        <v>79.483822000000004</v>
      </c>
      <c r="L56" s="72">
        <v>49.510300000000001</v>
      </c>
      <c r="M56" s="31">
        <f t="shared" si="14"/>
        <v>60.539972490572666</v>
      </c>
      <c r="N56" s="166">
        <f t="shared" si="15"/>
        <v>1.5861184514499276</v>
      </c>
    </row>
    <row r="57" spans="1:14" ht="14.25" customHeight="1">
      <c r="A57" s="211"/>
      <c r="B57" s="193" t="s">
        <v>23</v>
      </c>
      <c r="C57" s="72">
        <v>0.16028300000000001</v>
      </c>
      <c r="D57" s="72">
        <v>0.17443400000000001</v>
      </c>
      <c r="E57" s="72">
        <v>0</v>
      </c>
      <c r="F57" s="150">
        <v>0</v>
      </c>
      <c r="G57" s="72">
        <v>33</v>
      </c>
      <c r="H57" s="72">
        <v>18</v>
      </c>
      <c r="I57" s="72">
        <v>0</v>
      </c>
      <c r="J57" s="72">
        <v>0</v>
      </c>
      <c r="K57" s="72">
        <v>0</v>
      </c>
      <c r="L57" s="72">
        <v>0</v>
      </c>
      <c r="M57" s="31">
        <v>0</v>
      </c>
      <c r="N57" s="166">
        <f t="shared" si="15"/>
        <v>8.5672763011094735E-2</v>
      </c>
    </row>
    <row r="58" spans="1:14" ht="14.25" customHeight="1">
      <c r="A58" s="211"/>
      <c r="B58" s="193" t="s">
        <v>24</v>
      </c>
      <c r="C58" s="72">
        <v>157.89767499999999</v>
      </c>
      <c r="D58" s="72">
        <v>464.87477000000001</v>
      </c>
      <c r="E58" s="72">
        <v>247.86349300000001</v>
      </c>
      <c r="F58" s="150">
        <f>(D58-E58)/E58*100</f>
        <v>87.552738958617041</v>
      </c>
      <c r="G58" s="72">
        <v>772</v>
      </c>
      <c r="H58" s="72">
        <v>508706.31</v>
      </c>
      <c r="I58" s="72">
        <v>13</v>
      </c>
      <c r="J58" s="72">
        <v>43.900407999999999</v>
      </c>
      <c r="K58" s="72">
        <v>356.88689599999998</v>
      </c>
      <c r="L58" s="72">
        <v>140.41938200000001</v>
      </c>
      <c r="M58" s="31">
        <f t="shared" si="14"/>
        <v>154.157859774657</v>
      </c>
      <c r="N58" s="166">
        <f t="shared" si="15"/>
        <v>11.414075648974082</v>
      </c>
    </row>
    <row r="59" spans="1:14" ht="14.25" customHeight="1">
      <c r="A59" s="211"/>
      <c r="B59" s="193" t="s">
        <v>25</v>
      </c>
      <c r="C59" s="74">
        <v>290.611065</v>
      </c>
      <c r="D59" s="74">
        <v>1456.8764900000001</v>
      </c>
      <c r="E59" s="74">
        <v>818.73644899999999</v>
      </c>
      <c r="F59" s="150">
        <f>(D59-E59)/E59*100</f>
        <v>77.942058372925828</v>
      </c>
      <c r="G59" s="74">
        <v>331</v>
      </c>
      <c r="H59" s="74">
        <v>42016.9954</v>
      </c>
      <c r="I59" s="74">
        <v>311</v>
      </c>
      <c r="J59" s="72">
        <v>153.606427</v>
      </c>
      <c r="K59" s="74">
        <v>729.33514000000002</v>
      </c>
      <c r="L59" s="74">
        <v>449.85849200000001</v>
      </c>
      <c r="M59" s="31">
        <f t="shared" si="14"/>
        <v>62.125457887321602</v>
      </c>
      <c r="N59" s="166">
        <f t="shared" si="15"/>
        <v>24.57876662657301</v>
      </c>
    </row>
    <row r="60" spans="1:14" ht="14.25" customHeight="1">
      <c r="A60" s="211"/>
      <c r="B60" s="193" t="s">
        <v>26</v>
      </c>
      <c r="C60" s="72">
        <v>130.78882200000001</v>
      </c>
      <c r="D60" s="72">
        <v>245.44363100000001</v>
      </c>
      <c r="E60" s="72">
        <v>143.03685200000001</v>
      </c>
      <c r="F60" s="150">
        <f>(D60-E60)/E60*100</f>
        <v>71.594681767744717</v>
      </c>
      <c r="G60" s="72">
        <v>2486</v>
      </c>
      <c r="H60" s="72">
        <v>2739195.64</v>
      </c>
      <c r="I60" s="72">
        <v>6</v>
      </c>
      <c r="J60" s="72">
        <v>3.3408639999999998</v>
      </c>
      <c r="K60" s="72">
        <v>59.11242</v>
      </c>
      <c r="L60" s="72">
        <v>42.392831000000001</v>
      </c>
      <c r="M60" s="31">
        <f t="shared" si="14"/>
        <v>39.439661389917553</v>
      </c>
      <c r="N60" s="166">
        <f t="shared" si="15"/>
        <v>2.6987654913767809</v>
      </c>
    </row>
    <row r="61" spans="1:14" ht="14.25" customHeight="1">
      <c r="A61" s="211"/>
      <c r="B61" s="193" t="s">
        <v>27</v>
      </c>
      <c r="C61" s="72">
        <f>+C62+C63+C64</f>
        <v>26.752202999999998</v>
      </c>
      <c r="D61" s="72">
        <f>+D62+D63+D64</f>
        <v>49.528914</v>
      </c>
      <c r="E61" s="72">
        <v>53.635593999999998</v>
      </c>
      <c r="F61" s="150">
        <f>(D61-E61)/E61*100</f>
        <v>-7.6566319000773957</v>
      </c>
      <c r="G61" s="72">
        <v>34</v>
      </c>
      <c r="H61" s="72">
        <v>5983.7498570000007</v>
      </c>
      <c r="I61" s="72">
        <v>1</v>
      </c>
      <c r="J61" s="72">
        <v>7.802070000000001E-4</v>
      </c>
      <c r="K61" s="72">
        <v>8.3733789500000003E-2</v>
      </c>
      <c r="L61" s="72">
        <v>35.668855999999998</v>
      </c>
      <c r="M61" s="31">
        <f t="shared" si="14"/>
        <v>-99.765246775786693</v>
      </c>
      <c r="N61" s="166">
        <f t="shared" si="15"/>
        <v>5.3444965123983907</v>
      </c>
    </row>
    <row r="62" spans="1:14" ht="14.25" customHeight="1">
      <c r="A62" s="211"/>
      <c r="B62" s="14" t="s">
        <v>28</v>
      </c>
      <c r="C62" s="75">
        <v>0</v>
      </c>
      <c r="D62" s="75">
        <v>6.6949059999999996</v>
      </c>
      <c r="E62" s="75">
        <v>12.158331</v>
      </c>
      <c r="F62" s="150">
        <f>(D62-E62)/E62*100</f>
        <v>-44.935649473599632</v>
      </c>
      <c r="G62" s="75">
        <v>11</v>
      </c>
      <c r="H62" s="75">
        <v>1209.8</v>
      </c>
      <c r="I62" s="75">
        <v>1</v>
      </c>
      <c r="J62" s="72">
        <v>3.7379500000000001</v>
      </c>
      <c r="K62" s="75">
        <v>3.7379500000000001</v>
      </c>
      <c r="L62" s="75">
        <v>0</v>
      </c>
      <c r="M62" s="31">
        <v>0</v>
      </c>
      <c r="N62" s="166">
        <f t="shared" si="15"/>
        <v>3.551766183105789</v>
      </c>
    </row>
    <row r="63" spans="1:14" ht="14.25" customHeight="1">
      <c r="A63" s="211"/>
      <c r="B63" s="14" t="s">
        <v>29</v>
      </c>
      <c r="C63" s="75">
        <v>10.162633</v>
      </c>
      <c r="D63" s="75">
        <v>14.628708</v>
      </c>
      <c r="E63" s="75">
        <v>0</v>
      </c>
      <c r="F63" s="150">
        <v>0</v>
      </c>
      <c r="G63" s="75">
        <v>15</v>
      </c>
      <c r="H63" s="75">
        <v>3777.3626100000001</v>
      </c>
      <c r="I63" s="75">
        <v>0</v>
      </c>
      <c r="J63" s="72">
        <v>0</v>
      </c>
      <c r="K63" s="75">
        <v>0</v>
      </c>
      <c r="L63" s="75">
        <v>0.42304000000000003</v>
      </c>
      <c r="M63" s="31">
        <f>(K63-L63)/L63*100</f>
        <v>-100</v>
      </c>
      <c r="N63" s="166">
        <f t="shared" si="15"/>
        <v>7.4940813684755661</v>
      </c>
    </row>
    <row r="64" spans="1:14" ht="14.25" customHeight="1">
      <c r="A64" s="211"/>
      <c r="B64" s="14" t="s">
        <v>30</v>
      </c>
      <c r="C64" s="75">
        <v>16.589569999999998</v>
      </c>
      <c r="D64" s="75">
        <v>28.205300000000001</v>
      </c>
      <c r="E64" s="75">
        <v>41.477263000000001</v>
      </c>
      <c r="F64" s="150">
        <f t="shared" ref="F64:F69" si="16">(D64-E64)/E64*100</f>
        <v>-31.998164874090172</v>
      </c>
      <c r="G64" s="75">
        <v>8</v>
      </c>
      <c r="H64" s="75">
        <v>996.58724700000005</v>
      </c>
      <c r="I64" s="75">
        <v>0</v>
      </c>
      <c r="J64" s="72">
        <v>4.06412</v>
      </c>
      <c r="K64" s="72">
        <v>833.59994500000005</v>
      </c>
      <c r="L64" s="75">
        <v>35.245815999999998</v>
      </c>
      <c r="M64" s="31">
        <f>(K64-L64)/L64*100</f>
        <v>2265.1032650230031</v>
      </c>
      <c r="N64" s="166">
        <f t="shared" si="15"/>
        <v>7.6487261143508638</v>
      </c>
    </row>
    <row r="65" spans="1:14" ht="14.25" customHeight="1" thickBot="1">
      <c r="A65" s="212"/>
      <c r="B65" s="15" t="s">
        <v>31</v>
      </c>
      <c r="C65" s="16">
        <f t="shared" ref="C65:L65" si="17">C53+C55+C56+C57+C58+C59+C60+C61</f>
        <v>1152.7376020000002</v>
      </c>
      <c r="D65" s="16">
        <f t="shared" si="17"/>
        <v>4386.607172</v>
      </c>
      <c r="E65" s="16">
        <f>E53+E55+E56+E57+E58+E59+E60+E61</f>
        <v>3148.4398810000002</v>
      </c>
      <c r="F65" s="151">
        <f t="shared" si="16"/>
        <v>39.326375531958256</v>
      </c>
      <c r="G65" s="16">
        <f t="shared" si="17"/>
        <v>16035</v>
      </c>
      <c r="H65" s="16">
        <f>H53+H55+H56+H57+H58+H59+H60+H61</f>
        <v>6715083.055257</v>
      </c>
      <c r="I65" s="16">
        <f t="shared" si="17"/>
        <v>654</v>
      </c>
      <c r="J65" s="16">
        <f t="shared" si="17"/>
        <v>530.4329912070001</v>
      </c>
      <c r="K65" s="16">
        <f t="shared" si="17"/>
        <v>2477.9227207894996</v>
      </c>
      <c r="L65" s="16">
        <f t="shared" si="17"/>
        <v>1414.8685130000001</v>
      </c>
      <c r="M65" s="16">
        <f t="shared" si="14"/>
        <v>75.134487623550612</v>
      </c>
      <c r="N65" s="167">
        <f t="shared" si="15"/>
        <v>7.7018860544187246</v>
      </c>
    </row>
    <row r="66" spans="1:14" ht="14.25" thickTop="1">
      <c r="A66" s="230" t="s">
        <v>35</v>
      </c>
      <c r="B66" s="193" t="s">
        <v>19</v>
      </c>
      <c r="C66" s="32">
        <v>175.01127399999999</v>
      </c>
      <c r="D66" s="32">
        <v>447.120251</v>
      </c>
      <c r="E66" s="32">
        <v>209.35</v>
      </c>
      <c r="F66" s="150">
        <f t="shared" si="16"/>
        <v>113.57547217578218</v>
      </c>
      <c r="G66" s="31">
        <v>2538</v>
      </c>
      <c r="H66" s="31">
        <v>337104.59747600002</v>
      </c>
      <c r="I66" s="31">
        <v>318</v>
      </c>
      <c r="J66" s="31">
        <v>28.62763</v>
      </c>
      <c r="K66" s="31">
        <v>141.24662799999999</v>
      </c>
      <c r="L66" s="68">
        <v>87.75</v>
      </c>
      <c r="M66" s="31">
        <f t="shared" ref="M66:M82" si="18">(K66-L66)/L66*100</f>
        <v>60.964818233618224</v>
      </c>
      <c r="N66" s="166">
        <f>D66/D327*100</f>
        <v>1.3418349303861699</v>
      </c>
    </row>
    <row r="67" spans="1:14">
      <c r="A67" s="230"/>
      <c r="B67" s="193" t="s">
        <v>20</v>
      </c>
      <c r="C67" s="31">
        <v>21.636071000000001</v>
      </c>
      <c r="D67" s="31">
        <v>74.132491000000002</v>
      </c>
      <c r="E67" s="31">
        <v>92.984993000000003</v>
      </c>
      <c r="F67" s="150">
        <f t="shared" si="16"/>
        <v>-20.274779178614338</v>
      </c>
      <c r="G67" s="31">
        <v>927</v>
      </c>
      <c r="H67" s="31">
        <v>18480</v>
      </c>
      <c r="I67" s="31">
        <v>133</v>
      </c>
      <c r="J67" s="31">
        <v>3.0074049999999999</v>
      </c>
      <c r="K67" s="31">
        <v>69.366990000000001</v>
      </c>
      <c r="L67" s="68">
        <v>14.348915</v>
      </c>
      <c r="M67" s="31">
        <f t="shared" si="18"/>
        <v>383.43021057689731</v>
      </c>
      <c r="N67" s="166">
        <f>D67/D328*100</f>
        <v>0.73420085863003548</v>
      </c>
    </row>
    <row r="68" spans="1:14">
      <c r="A68" s="230"/>
      <c r="B68" s="193" t="s">
        <v>21</v>
      </c>
      <c r="C68" s="31">
        <v>0</v>
      </c>
      <c r="D68" s="31">
        <v>1.260807</v>
      </c>
      <c r="E68" s="31">
        <v>0.33</v>
      </c>
      <c r="F68" s="150">
        <f t="shared" si="16"/>
        <v>282.06272727272722</v>
      </c>
      <c r="G68" s="31">
        <v>2</v>
      </c>
      <c r="H68" s="31">
        <v>3242.8395</v>
      </c>
      <c r="I68" s="31">
        <v>1</v>
      </c>
      <c r="J68" s="31"/>
      <c r="K68" s="31">
        <v>0.35025499999999998</v>
      </c>
      <c r="L68" s="31">
        <v>0</v>
      </c>
      <c r="M68" s="31">
        <v>0</v>
      </c>
      <c r="N68" s="166">
        <f>D68/D329*100</f>
        <v>6.6988572029837878E-2</v>
      </c>
    </row>
    <row r="69" spans="1:14">
      <c r="A69" s="230"/>
      <c r="B69" s="193" t="s">
        <v>22</v>
      </c>
      <c r="C69" s="31">
        <v>-5.607E-3</v>
      </c>
      <c r="D69" s="31">
        <v>-1.9629999999999999E-3</v>
      </c>
      <c r="E69" s="31">
        <v>0.44811499999999999</v>
      </c>
      <c r="F69" s="150">
        <f t="shared" si="16"/>
        <v>-100.43805719513963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66">
        <f>D69/D330*100</f>
        <v>-1.2862826819652327E-4</v>
      </c>
    </row>
    <row r="70" spans="1:14">
      <c r="A70" s="230"/>
      <c r="B70" s="193" t="s">
        <v>23</v>
      </c>
      <c r="C70" s="31">
        <v>0</v>
      </c>
      <c r="D70" s="31">
        <v>0.124529</v>
      </c>
      <c r="E70" s="31">
        <v>0</v>
      </c>
      <c r="F70" s="150">
        <v>0</v>
      </c>
      <c r="G70" s="31">
        <v>14</v>
      </c>
      <c r="H70" s="31">
        <v>6.6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166">
        <f t="shared" ref="N70:N77" si="19">D70/D331*100</f>
        <v>6.1162064190516847E-2</v>
      </c>
    </row>
    <row r="71" spans="1:14">
      <c r="A71" s="230"/>
      <c r="B71" s="193" t="s">
        <v>24</v>
      </c>
      <c r="C71" s="31">
        <v>27.875814999999999</v>
      </c>
      <c r="D71" s="31">
        <v>82.906315000000006</v>
      </c>
      <c r="E71" s="31">
        <v>101.6</v>
      </c>
      <c r="F71" s="150">
        <f>(D71-E71)/E71*100</f>
        <v>-18.399296259842508</v>
      </c>
      <c r="G71" s="31">
        <v>78</v>
      </c>
      <c r="H71" s="31">
        <v>206596.58470000001</v>
      </c>
      <c r="I71" s="31">
        <v>7</v>
      </c>
      <c r="J71" s="31">
        <v>0.39040799999999998</v>
      </c>
      <c r="K71" s="31">
        <v>9.1471309999999999</v>
      </c>
      <c r="L71" s="68">
        <v>1.7116990000000001</v>
      </c>
      <c r="M71" s="31">
        <f>(K71-L71)/L71*100</f>
        <v>434.38899012034238</v>
      </c>
      <c r="N71" s="166">
        <f t="shared" si="19"/>
        <v>2.0355997190117989</v>
      </c>
    </row>
    <row r="72" spans="1:14">
      <c r="A72" s="230"/>
      <c r="B72" s="193" t="s">
        <v>25</v>
      </c>
      <c r="C72" s="33">
        <v>0</v>
      </c>
      <c r="D72" s="33">
        <v>0</v>
      </c>
      <c r="E72" s="33">
        <v>0</v>
      </c>
      <c r="F72" s="150">
        <v>0</v>
      </c>
      <c r="G72" s="33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66">
        <f t="shared" si="19"/>
        <v>0</v>
      </c>
    </row>
    <row r="73" spans="1:14">
      <c r="A73" s="230"/>
      <c r="B73" s="193" t="s">
        <v>26</v>
      </c>
      <c r="C73" s="31">
        <v>21.134706000000001</v>
      </c>
      <c r="D73" s="31">
        <v>67.63</v>
      </c>
      <c r="E73" s="31">
        <v>37.369999999999997</v>
      </c>
      <c r="F73" s="150">
        <f>(D73-E73)/E73*100</f>
        <v>80.974043350280979</v>
      </c>
      <c r="G73" s="31">
        <v>892</v>
      </c>
      <c r="H73" s="31">
        <v>493955.31</v>
      </c>
      <c r="I73" s="31">
        <v>41</v>
      </c>
      <c r="J73" s="31">
        <v>2.0012940000000001</v>
      </c>
      <c r="K73" s="31">
        <v>37.800234000000003</v>
      </c>
      <c r="L73" s="68">
        <v>10</v>
      </c>
      <c r="M73" s="31">
        <f t="shared" si="18"/>
        <v>278.00234</v>
      </c>
      <c r="N73" s="166">
        <f t="shared" si="19"/>
        <v>0.74362292245347228</v>
      </c>
    </row>
    <row r="74" spans="1:14">
      <c r="A74" s="230"/>
      <c r="B74" s="193" t="s">
        <v>27</v>
      </c>
      <c r="C74" s="31">
        <v>0</v>
      </c>
      <c r="D74" s="31">
        <v>0</v>
      </c>
      <c r="E74" s="34">
        <v>7.98</v>
      </c>
      <c r="F74" s="150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66">
        <f t="shared" si="19"/>
        <v>0</v>
      </c>
    </row>
    <row r="75" spans="1:14">
      <c r="A75" s="230"/>
      <c r="B75" s="14" t="s">
        <v>28</v>
      </c>
      <c r="C75" s="31">
        <v>0</v>
      </c>
      <c r="D75" s="31">
        <v>0</v>
      </c>
      <c r="E75" s="34">
        <v>7.98</v>
      </c>
      <c r="F75" s="150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66">
        <f t="shared" si="19"/>
        <v>0</v>
      </c>
    </row>
    <row r="76" spans="1:14">
      <c r="A76" s="230"/>
      <c r="B76" s="14" t="s">
        <v>29</v>
      </c>
      <c r="C76" s="31">
        <v>0</v>
      </c>
      <c r="D76" s="31">
        <v>0</v>
      </c>
      <c r="E76" s="31">
        <v>0</v>
      </c>
      <c r="F76" s="150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66">
        <f t="shared" si="19"/>
        <v>0</v>
      </c>
    </row>
    <row r="77" spans="1:14">
      <c r="A77" s="230"/>
      <c r="B77" s="14" t="s">
        <v>30</v>
      </c>
      <c r="C77" s="31">
        <v>0</v>
      </c>
      <c r="D77" s="31">
        <v>0</v>
      </c>
      <c r="E77" s="31">
        <v>0</v>
      </c>
      <c r="F77" s="150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66">
        <f t="shared" si="19"/>
        <v>0</v>
      </c>
    </row>
    <row r="78" spans="1:14" ht="14.25" thickBot="1">
      <c r="A78" s="231"/>
      <c r="B78" s="15" t="s">
        <v>31</v>
      </c>
      <c r="C78" s="16">
        <f t="shared" ref="C78:K78" si="20">C66+C68+C69+C70+C71+C72+C73+C74</f>
        <v>224.01618799999997</v>
      </c>
      <c r="D78" s="16">
        <f t="shared" si="20"/>
        <v>599.039939</v>
      </c>
      <c r="E78" s="16">
        <f t="shared" si="20"/>
        <v>357.07811500000003</v>
      </c>
      <c r="F78" s="151">
        <f t="shared" ref="F78:F84" si="21">(D78-E78)/E78*100</f>
        <v>67.761594406310778</v>
      </c>
      <c r="G78" s="16">
        <f t="shared" si="20"/>
        <v>3526</v>
      </c>
      <c r="H78" s="16">
        <f t="shared" si="20"/>
        <v>1040877.4316760001</v>
      </c>
      <c r="I78" s="16">
        <f t="shared" si="20"/>
        <v>367</v>
      </c>
      <c r="J78" s="16">
        <f t="shared" si="20"/>
        <v>31.019332000000002</v>
      </c>
      <c r="K78" s="16">
        <f t="shared" si="20"/>
        <v>188.54424799999998</v>
      </c>
      <c r="L78" s="16">
        <f>L66+L68+L69+L70+L71+L72+L73+L74</f>
        <v>99.461698999999996</v>
      </c>
      <c r="M78" s="16">
        <f t="shared" si="18"/>
        <v>89.564676549512782</v>
      </c>
      <c r="N78" s="167">
        <f>D78/D339*100</f>
        <v>1.0517780989539547</v>
      </c>
    </row>
    <row r="79" spans="1:14" ht="14.25" thickTop="1">
      <c r="A79" s="227" t="s">
        <v>36</v>
      </c>
      <c r="B79" s="18" t="s">
        <v>19</v>
      </c>
      <c r="C79" s="206">
        <v>184.00599700000001</v>
      </c>
      <c r="D79" s="206">
        <v>817.51501199999996</v>
      </c>
      <c r="E79" s="206">
        <v>516.85350200000005</v>
      </c>
      <c r="F79" s="152">
        <f t="shared" si="21"/>
        <v>58.171514527147359</v>
      </c>
      <c r="G79" s="206">
        <v>7009</v>
      </c>
      <c r="H79" s="206">
        <v>611347.93543199997</v>
      </c>
      <c r="I79" s="206">
        <v>587</v>
      </c>
      <c r="J79" s="206">
        <v>71.339735000000005</v>
      </c>
      <c r="K79" s="206">
        <v>377.91882099999998</v>
      </c>
      <c r="L79" s="206">
        <v>318.15189299999997</v>
      </c>
      <c r="M79" s="107">
        <f t="shared" si="18"/>
        <v>18.785658459055597</v>
      </c>
      <c r="N79" s="168">
        <f t="shared" ref="N79:N84" si="22">D79/D327*100</f>
        <v>2.4534120222988265</v>
      </c>
    </row>
    <row r="80" spans="1:14">
      <c r="A80" s="211"/>
      <c r="B80" s="193" t="s">
        <v>20</v>
      </c>
      <c r="C80" s="23">
        <v>76.604798000000002</v>
      </c>
      <c r="D80" s="23">
        <v>339.28026</v>
      </c>
      <c r="E80" s="23">
        <v>201.88311200000001</v>
      </c>
      <c r="F80" s="150">
        <f t="shared" si="21"/>
        <v>68.05777196460096</v>
      </c>
      <c r="G80" s="23">
        <v>3804</v>
      </c>
      <c r="H80" s="23">
        <v>76080</v>
      </c>
      <c r="I80" s="23">
        <v>366</v>
      </c>
      <c r="J80" s="23">
        <v>49.243406</v>
      </c>
      <c r="K80" s="23">
        <v>206.83660499999999</v>
      </c>
      <c r="L80" s="23">
        <v>103.114801</v>
      </c>
      <c r="M80" s="31">
        <f t="shared" si="18"/>
        <v>100.58866718852515</v>
      </c>
      <c r="N80" s="166">
        <f t="shared" si="22"/>
        <v>3.3601981377938817</v>
      </c>
    </row>
    <row r="81" spans="1:14">
      <c r="A81" s="211"/>
      <c r="B81" s="193" t="s">
        <v>21</v>
      </c>
      <c r="C81" s="23">
        <v>0.93199600000000005</v>
      </c>
      <c r="D81" s="23">
        <v>4.6862810000000001</v>
      </c>
      <c r="E81" s="23">
        <v>8.0273950000000003</v>
      </c>
      <c r="F81" s="150">
        <f t="shared" si="21"/>
        <v>-41.621397726161476</v>
      </c>
      <c r="G81" s="23">
        <v>13</v>
      </c>
      <c r="H81" s="23">
        <v>49890.400000000001</v>
      </c>
      <c r="I81" s="23">
        <v>0</v>
      </c>
      <c r="J81" s="23">
        <v>0</v>
      </c>
      <c r="K81" s="23">
        <v>0</v>
      </c>
      <c r="L81" s="23">
        <v>1.0835079999999999</v>
      </c>
      <c r="M81" s="31">
        <f t="shared" si="18"/>
        <v>-100</v>
      </c>
      <c r="N81" s="166">
        <f t="shared" si="22"/>
        <v>0.24898915719896914</v>
      </c>
    </row>
    <row r="82" spans="1:14">
      <c r="A82" s="211"/>
      <c r="B82" s="193" t="s">
        <v>22</v>
      </c>
      <c r="C82" s="23">
        <v>0.23716799999999999</v>
      </c>
      <c r="D82" s="23">
        <v>2.0788289999999998</v>
      </c>
      <c r="E82" s="23">
        <v>1.452283</v>
      </c>
      <c r="F82" s="150">
        <f t="shared" si="21"/>
        <v>43.142142406128819</v>
      </c>
      <c r="G82" s="23">
        <v>313</v>
      </c>
      <c r="H82" s="23">
        <v>17762.3</v>
      </c>
      <c r="I82" s="23">
        <v>0</v>
      </c>
      <c r="J82" s="23">
        <v>0</v>
      </c>
      <c r="K82" s="23">
        <v>0</v>
      </c>
      <c r="L82" s="23">
        <v>0.62509999999999999</v>
      </c>
      <c r="M82" s="31">
        <f t="shared" si="18"/>
        <v>-100</v>
      </c>
      <c r="N82" s="166">
        <f t="shared" si="22"/>
        <v>0.13621812233658193</v>
      </c>
    </row>
    <row r="83" spans="1:14">
      <c r="A83" s="211"/>
      <c r="B83" s="193" t="s">
        <v>23</v>
      </c>
      <c r="C83" s="23">
        <v>6.5327539999999997</v>
      </c>
      <c r="D83" s="23">
        <v>32.035052</v>
      </c>
      <c r="E83" s="23">
        <v>29.13173054</v>
      </c>
      <c r="F83" s="150">
        <f t="shared" si="21"/>
        <v>9.9661825994632487</v>
      </c>
      <c r="G83" s="23">
        <v>486</v>
      </c>
      <c r="H83" s="23">
        <v>285425.09999999998</v>
      </c>
      <c r="I83" s="23">
        <v>2</v>
      </c>
      <c r="J83" s="23">
        <v>14.581541</v>
      </c>
      <c r="K83" s="23">
        <v>14.581541</v>
      </c>
      <c r="L83" s="23">
        <v>0</v>
      </c>
      <c r="M83" s="31">
        <v>0</v>
      </c>
      <c r="N83" s="166">
        <f t="shared" si="22"/>
        <v>15.733924682367523</v>
      </c>
    </row>
    <row r="84" spans="1:14">
      <c r="A84" s="211"/>
      <c r="B84" s="193" t="s">
        <v>24</v>
      </c>
      <c r="C84" s="23">
        <v>4.9787840000000001</v>
      </c>
      <c r="D84" s="23">
        <v>30.654185999999999</v>
      </c>
      <c r="E84" s="23">
        <v>29.297979000000002</v>
      </c>
      <c r="F84" s="150">
        <f t="shared" si="21"/>
        <v>4.6290121240103206</v>
      </c>
      <c r="G84" s="23">
        <v>113</v>
      </c>
      <c r="H84" s="23">
        <v>72376.375362999999</v>
      </c>
      <c r="I84" s="23">
        <v>8</v>
      </c>
      <c r="J84" s="23">
        <v>8.8010000000000005E-2</v>
      </c>
      <c r="K84" s="23">
        <v>3.1467459999999998</v>
      </c>
      <c r="L84" s="23">
        <v>0.263376</v>
      </c>
      <c r="M84" s="31">
        <f>(K84-L84)/L84*100</f>
        <v>1094.7732519288013</v>
      </c>
      <c r="N84" s="166">
        <f t="shared" si="22"/>
        <v>0.75265258633356713</v>
      </c>
    </row>
    <row r="85" spans="1:14">
      <c r="A85" s="211"/>
      <c r="B85" s="193" t="s">
        <v>25</v>
      </c>
      <c r="C85" s="23">
        <v>0</v>
      </c>
      <c r="D85" s="23">
        <v>1.0806659999999999</v>
      </c>
      <c r="E85" s="23">
        <v>0</v>
      </c>
      <c r="F85" s="150">
        <v>0</v>
      </c>
      <c r="G85" s="23">
        <v>1</v>
      </c>
      <c r="H85" s="23">
        <v>400.24669999999998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66">
        <f t="shared" ref="N85:N90" si="23">D85/D333*100</f>
        <v>1.8231770227325271E-2</v>
      </c>
    </row>
    <row r="86" spans="1:14">
      <c r="A86" s="211"/>
      <c r="B86" s="193" t="s">
        <v>26</v>
      </c>
      <c r="C86" s="23">
        <v>50.325777000000002</v>
      </c>
      <c r="D86" s="23">
        <v>170.93815000000001</v>
      </c>
      <c r="E86" s="23">
        <v>113.353781</v>
      </c>
      <c r="F86" s="150">
        <f>(D86-E86)/E86*100</f>
        <v>50.800571883879208</v>
      </c>
      <c r="G86" s="23">
        <v>3127</v>
      </c>
      <c r="H86" s="23">
        <v>1708992.145644</v>
      </c>
      <c r="I86" s="23">
        <v>128</v>
      </c>
      <c r="J86" s="23">
        <v>4.4184650000000003</v>
      </c>
      <c r="K86" s="23">
        <v>28.296710000000001</v>
      </c>
      <c r="L86" s="23">
        <v>53.463056999999999</v>
      </c>
      <c r="M86" s="31">
        <f>(K86-L86)/L86*100</f>
        <v>-47.072405530420752</v>
      </c>
      <c r="N86" s="166">
        <f t="shared" si="23"/>
        <v>1.8795434964038154</v>
      </c>
    </row>
    <row r="87" spans="1:14">
      <c r="A87" s="211"/>
      <c r="B87" s="193" t="s">
        <v>27</v>
      </c>
      <c r="C87" s="23">
        <v>18.48</v>
      </c>
      <c r="D87" s="23">
        <v>212.36</v>
      </c>
      <c r="E87" s="23">
        <v>0</v>
      </c>
      <c r="F87" s="150">
        <v>0</v>
      </c>
      <c r="G87" s="23">
        <v>47</v>
      </c>
      <c r="H87" s="23">
        <v>704.07</v>
      </c>
      <c r="I87" s="23">
        <v>1</v>
      </c>
      <c r="J87" s="23">
        <v>11.13</v>
      </c>
      <c r="K87" s="23">
        <v>11.13</v>
      </c>
      <c r="L87" s="23">
        <v>0</v>
      </c>
      <c r="M87" s="31">
        <v>0</v>
      </c>
      <c r="N87" s="166">
        <f t="shared" si="23"/>
        <v>22.915044722622476</v>
      </c>
    </row>
    <row r="88" spans="1:14">
      <c r="A88" s="211"/>
      <c r="B88" s="14" t="s">
        <v>28</v>
      </c>
      <c r="C88" s="23">
        <v>0</v>
      </c>
      <c r="D88" s="23">
        <v>0</v>
      </c>
      <c r="E88" s="23">
        <v>0</v>
      </c>
      <c r="F88" s="150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66">
        <f t="shared" si="23"/>
        <v>0</v>
      </c>
    </row>
    <row r="89" spans="1:14">
      <c r="A89" s="211"/>
      <c r="B89" s="14" t="s">
        <v>29</v>
      </c>
      <c r="C89" s="23">
        <v>0</v>
      </c>
      <c r="D89" s="23">
        <v>0</v>
      </c>
      <c r="E89" s="13">
        <v>0</v>
      </c>
      <c r="F89" s="150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66">
        <f t="shared" si="23"/>
        <v>0</v>
      </c>
    </row>
    <row r="90" spans="1:14">
      <c r="A90" s="211"/>
      <c r="B90" s="14" t="s">
        <v>30</v>
      </c>
      <c r="C90" s="33">
        <v>18.48</v>
      </c>
      <c r="D90" s="33">
        <v>212.36</v>
      </c>
      <c r="E90" s="33">
        <v>0</v>
      </c>
      <c r="F90" s="150">
        <v>0</v>
      </c>
      <c r="G90" s="61">
        <v>47</v>
      </c>
      <c r="H90" s="61">
        <v>704.07</v>
      </c>
      <c r="I90" s="77">
        <v>1</v>
      </c>
      <c r="J90" s="23">
        <v>11.13</v>
      </c>
      <c r="K90" s="23">
        <v>11.13</v>
      </c>
      <c r="L90" s="13">
        <v>0</v>
      </c>
      <c r="M90" s="31">
        <v>0</v>
      </c>
      <c r="N90" s="166">
        <f t="shared" si="23"/>
        <v>57.587881626628658</v>
      </c>
    </row>
    <row r="91" spans="1:14" ht="14.25" thickBot="1">
      <c r="A91" s="213"/>
      <c r="B91" s="35" t="s">
        <v>31</v>
      </c>
      <c r="C91" s="36">
        <f t="shared" ref="C91:K91" si="24">C79+C81+C82+C83+C84+C85+C86+C87</f>
        <v>265.49247600000001</v>
      </c>
      <c r="D91" s="36">
        <f t="shared" si="24"/>
        <v>1271.348176</v>
      </c>
      <c r="E91" s="36">
        <f t="shared" si="24"/>
        <v>698.11667054000009</v>
      </c>
      <c r="F91" s="204">
        <f>(D91-E91)/E91*100</f>
        <v>82.111132658757413</v>
      </c>
      <c r="G91" s="36">
        <f t="shared" si="24"/>
        <v>11109</v>
      </c>
      <c r="H91" s="36">
        <f t="shared" si="24"/>
        <v>2746898.5731389998</v>
      </c>
      <c r="I91" s="36">
        <f t="shared" si="24"/>
        <v>726</v>
      </c>
      <c r="J91" s="36">
        <f t="shared" si="24"/>
        <v>101.557751</v>
      </c>
      <c r="K91" s="36">
        <f t="shared" si="24"/>
        <v>435.07381800000002</v>
      </c>
      <c r="L91" s="36">
        <f>L79+L81+L82+L83+L84+L85+L86+L87</f>
        <v>373.58693399999993</v>
      </c>
      <c r="M91" s="36">
        <f>(K91-L91)/L91*100</f>
        <v>16.458521003842201</v>
      </c>
      <c r="N91" s="205">
        <f>D91/D339*100</f>
        <v>2.2321986909488145</v>
      </c>
    </row>
    <row r="95" spans="1:14" s="57" customFormat="1" ht="18.75">
      <c r="A95" s="214" t="str">
        <f>A1</f>
        <v>2023年4月丹东市财产保险业务统计表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s="57" customFormat="1" ht="14.25" thickBot="1">
      <c r="B96" s="59" t="s">
        <v>0</v>
      </c>
      <c r="C96" s="58"/>
      <c r="D96" s="58"/>
      <c r="F96" s="148"/>
      <c r="G96" s="73" t="str">
        <f>G2</f>
        <v>（2023年4月）</v>
      </c>
      <c r="H96" s="58"/>
      <c r="I96" s="58"/>
      <c r="J96" s="58"/>
      <c r="K96" s="58"/>
      <c r="L96" s="59" t="s">
        <v>1</v>
      </c>
      <c r="N96" s="165"/>
    </row>
    <row r="97" spans="1:14" ht="13.5" customHeight="1">
      <c r="A97" s="210" t="s">
        <v>117</v>
      </c>
      <c r="B97" s="9" t="s">
        <v>3</v>
      </c>
      <c r="C97" s="220" t="s">
        <v>4</v>
      </c>
      <c r="D97" s="221"/>
      <c r="E97" s="221"/>
      <c r="F97" s="222"/>
      <c r="G97" s="215" t="s">
        <v>5</v>
      </c>
      <c r="H97" s="215"/>
      <c r="I97" s="215" t="s">
        <v>6</v>
      </c>
      <c r="J97" s="215"/>
      <c r="K97" s="215"/>
      <c r="L97" s="215"/>
      <c r="M97" s="215"/>
      <c r="N97" s="218" t="s">
        <v>7</v>
      </c>
    </row>
    <row r="98" spans="1:14">
      <c r="A98" s="211"/>
      <c r="B98" s="10" t="s">
        <v>8</v>
      </c>
      <c r="C98" s="223" t="s">
        <v>9</v>
      </c>
      <c r="D98" s="223" t="s">
        <v>10</v>
      </c>
      <c r="E98" s="223" t="s">
        <v>11</v>
      </c>
      <c r="F98" s="154" t="s">
        <v>12</v>
      </c>
      <c r="G98" s="217" t="s">
        <v>13</v>
      </c>
      <c r="H98" s="217" t="s">
        <v>14</v>
      </c>
      <c r="I98" s="193" t="s">
        <v>13</v>
      </c>
      <c r="J98" s="217" t="s">
        <v>15</v>
      </c>
      <c r="K98" s="217"/>
      <c r="L98" s="217"/>
      <c r="M98" s="193" t="s">
        <v>12</v>
      </c>
      <c r="N98" s="219"/>
    </row>
    <row r="99" spans="1:14">
      <c r="A99" s="226"/>
      <c r="B99" s="163" t="s">
        <v>16</v>
      </c>
      <c r="C99" s="224"/>
      <c r="D99" s="224"/>
      <c r="E99" s="224"/>
      <c r="F99" s="155" t="s">
        <v>17</v>
      </c>
      <c r="G99" s="217"/>
      <c r="H99" s="217"/>
      <c r="I99" s="33" t="s">
        <v>18</v>
      </c>
      <c r="J99" s="193" t="s">
        <v>9</v>
      </c>
      <c r="K99" s="193" t="s">
        <v>10</v>
      </c>
      <c r="L99" s="193" t="s">
        <v>11</v>
      </c>
      <c r="M99" s="193" t="s">
        <v>17</v>
      </c>
      <c r="N99" s="194" t="s">
        <v>17</v>
      </c>
    </row>
    <row r="100" spans="1:14" ht="14.25" customHeight="1">
      <c r="A100" s="225" t="s">
        <v>37</v>
      </c>
      <c r="B100" s="193" t="s">
        <v>19</v>
      </c>
      <c r="C100" s="75">
        <v>68.790000000000006</v>
      </c>
      <c r="D100" s="75">
        <v>244.72</v>
      </c>
      <c r="E100" s="75">
        <v>338.14</v>
      </c>
      <c r="F100" s="150">
        <f>(D100-E100)/E100*100</f>
        <v>-27.627609865736087</v>
      </c>
      <c r="G100" s="75">
        <v>1909</v>
      </c>
      <c r="H100" s="75">
        <v>168828.28</v>
      </c>
      <c r="I100" s="72">
        <v>295</v>
      </c>
      <c r="J100" s="72">
        <v>86.96</v>
      </c>
      <c r="K100" s="72">
        <v>310.43</v>
      </c>
      <c r="L100" s="72">
        <v>197.91</v>
      </c>
      <c r="M100" s="31">
        <f>(K100-L100)/L100*100</f>
        <v>56.854125612652219</v>
      </c>
      <c r="N100" s="166">
        <f t="shared" ref="N100:N105" si="25">D100/D327*100</f>
        <v>0.73441952904097718</v>
      </c>
    </row>
    <row r="101" spans="1:14" ht="14.25" customHeight="1">
      <c r="A101" s="211"/>
      <c r="B101" s="193" t="s">
        <v>20</v>
      </c>
      <c r="C101" s="75">
        <v>32.72</v>
      </c>
      <c r="D101" s="75">
        <v>111.82</v>
      </c>
      <c r="E101" s="75">
        <v>142.09</v>
      </c>
      <c r="F101" s="150">
        <f>(D101-E101)/E101*100</f>
        <v>-21.303399253993955</v>
      </c>
      <c r="G101" s="75">
        <v>1022</v>
      </c>
      <c r="H101" s="75">
        <v>20480</v>
      </c>
      <c r="I101" s="72">
        <v>158</v>
      </c>
      <c r="J101" s="72">
        <v>46.64</v>
      </c>
      <c r="K101" s="72">
        <v>163.65</v>
      </c>
      <c r="L101" s="72">
        <v>43.23</v>
      </c>
      <c r="M101" s="31">
        <f>(K101-L101)/L101*100</f>
        <v>278.55655794587102</v>
      </c>
      <c r="N101" s="166">
        <f t="shared" si="25"/>
        <v>1.1074542202016462</v>
      </c>
    </row>
    <row r="102" spans="1:14" ht="14.25" customHeight="1">
      <c r="A102" s="211"/>
      <c r="B102" s="193" t="s">
        <v>21</v>
      </c>
      <c r="C102" s="75">
        <v>0.4</v>
      </c>
      <c r="D102" s="75">
        <v>17.3</v>
      </c>
      <c r="E102" s="75">
        <v>20.27</v>
      </c>
      <c r="F102" s="150">
        <f>(D102-E102)/E102*100</f>
        <v>-14.65219536260483</v>
      </c>
      <c r="G102" s="75">
        <v>7</v>
      </c>
      <c r="H102" s="75">
        <v>37249.96</v>
      </c>
      <c r="I102" s="75">
        <v>0</v>
      </c>
      <c r="J102" s="75">
        <v>0</v>
      </c>
      <c r="K102" s="75">
        <v>0</v>
      </c>
      <c r="L102" s="75">
        <v>0</v>
      </c>
      <c r="M102" s="31">
        <v>0</v>
      </c>
      <c r="N102" s="166">
        <f t="shared" si="25"/>
        <v>0.91917501736284413</v>
      </c>
    </row>
    <row r="103" spans="1:14" ht="14.25" customHeight="1">
      <c r="A103" s="211"/>
      <c r="B103" s="193" t="s">
        <v>22</v>
      </c>
      <c r="C103" s="75">
        <v>0</v>
      </c>
      <c r="D103" s="75">
        <v>0</v>
      </c>
      <c r="E103" s="75">
        <v>0</v>
      </c>
      <c r="F103" s="150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31">
        <v>0</v>
      </c>
      <c r="N103" s="166">
        <f t="shared" si="25"/>
        <v>0</v>
      </c>
    </row>
    <row r="104" spans="1:14" ht="14.25" customHeight="1">
      <c r="A104" s="211"/>
      <c r="B104" s="193" t="s">
        <v>23</v>
      </c>
      <c r="C104" s="75">
        <v>0</v>
      </c>
      <c r="D104" s="75">
        <v>0</v>
      </c>
      <c r="E104" s="75">
        <v>0</v>
      </c>
      <c r="F104" s="150">
        <v>0</v>
      </c>
      <c r="G104" s="75">
        <v>0</v>
      </c>
      <c r="H104" s="75">
        <v>0</v>
      </c>
      <c r="I104" s="75">
        <v>0</v>
      </c>
      <c r="J104" s="75">
        <v>0</v>
      </c>
      <c r="K104" s="75">
        <v>0</v>
      </c>
      <c r="L104" s="75">
        <v>0</v>
      </c>
      <c r="M104" s="31">
        <v>0</v>
      </c>
      <c r="N104" s="166">
        <f t="shared" si="25"/>
        <v>0</v>
      </c>
    </row>
    <row r="105" spans="1:14" ht="14.25" customHeight="1">
      <c r="A105" s="211"/>
      <c r="B105" s="193" t="s">
        <v>24</v>
      </c>
      <c r="C105" s="75">
        <v>10.14</v>
      </c>
      <c r="D105" s="75">
        <v>24.99</v>
      </c>
      <c r="E105" s="75">
        <v>28.24</v>
      </c>
      <c r="F105" s="150">
        <f>(D105-E105)/E105*100</f>
        <v>-11.508498583569406</v>
      </c>
      <c r="G105" s="75">
        <v>128</v>
      </c>
      <c r="H105" s="75">
        <v>53445.81</v>
      </c>
      <c r="I105" s="72">
        <v>7</v>
      </c>
      <c r="J105" s="72">
        <v>1.26</v>
      </c>
      <c r="K105" s="72">
        <v>3.03</v>
      </c>
      <c r="L105" s="72">
        <v>1.83</v>
      </c>
      <c r="M105" s="31">
        <f>(K105-L105)/L105*100</f>
        <v>65.573770491803259</v>
      </c>
      <c r="N105" s="166">
        <f t="shared" si="25"/>
        <v>0.61357976142233372</v>
      </c>
    </row>
    <row r="106" spans="1:14" ht="14.25" customHeight="1">
      <c r="A106" s="211"/>
      <c r="B106" s="193" t="s">
        <v>25</v>
      </c>
      <c r="C106" s="75">
        <v>0</v>
      </c>
      <c r="D106" s="75">
        <v>0</v>
      </c>
      <c r="E106" s="75">
        <v>0</v>
      </c>
      <c r="F106" s="150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31">
        <v>0</v>
      </c>
      <c r="N106" s="166">
        <f t="shared" ref="N106:N111" si="26">D106/D333*100</f>
        <v>0</v>
      </c>
    </row>
    <row r="107" spans="1:14" ht="14.25" customHeight="1">
      <c r="A107" s="211"/>
      <c r="B107" s="193" t="s">
        <v>26</v>
      </c>
      <c r="C107" s="75">
        <v>3.02</v>
      </c>
      <c r="D107" s="75">
        <v>12.46</v>
      </c>
      <c r="E107" s="75">
        <v>27.1</v>
      </c>
      <c r="F107" s="150">
        <f>(D107-E107)/E107*100</f>
        <v>-54.022140221402218</v>
      </c>
      <c r="G107" s="75">
        <v>796</v>
      </c>
      <c r="H107" s="75">
        <v>100978.2</v>
      </c>
      <c r="I107" s="72">
        <v>3</v>
      </c>
      <c r="J107" s="72">
        <v>1.89</v>
      </c>
      <c r="K107" s="72">
        <v>36.89</v>
      </c>
      <c r="L107" s="72">
        <v>0.13</v>
      </c>
      <c r="M107" s="31">
        <f>(K107-L107)/L107*100</f>
        <v>28276.923076923071</v>
      </c>
      <c r="N107" s="166">
        <f t="shared" si="26"/>
        <v>0.13700342471935925</v>
      </c>
    </row>
    <row r="108" spans="1:14" ht="14.25" customHeight="1">
      <c r="A108" s="211"/>
      <c r="B108" s="193" t="s">
        <v>27</v>
      </c>
      <c r="C108" s="34">
        <v>0</v>
      </c>
      <c r="D108" s="34">
        <v>0</v>
      </c>
      <c r="E108" s="34">
        <v>1.99</v>
      </c>
      <c r="F108" s="150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31">
        <v>0</v>
      </c>
      <c r="N108" s="166">
        <f t="shared" si="26"/>
        <v>0</v>
      </c>
    </row>
    <row r="109" spans="1:14" ht="14.25" customHeight="1">
      <c r="A109" s="211"/>
      <c r="B109" s="14" t="s">
        <v>28</v>
      </c>
      <c r="C109" s="34">
        <v>0</v>
      </c>
      <c r="D109" s="34">
        <v>0</v>
      </c>
      <c r="E109" s="34">
        <v>0</v>
      </c>
      <c r="F109" s="150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31">
        <v>0</v>
      </c>
      <c r="N109" s="166">
        <f t="shared" si="26"/>
        <v>0</v>
      </c>
    </row>
    <row r="110" spans="1:14" ht="14.25" customHeight="1">
      <c r="A110" s="211"/>
      <c r="B110" s="14" t="s">
        <v>29</v>
      </c>
      <c r="C110" s="34">
        <v>0</v>
      </c>
      <c r="D110" s="34">
        <v>0</v>
      </c>
      <c r="E110" s="34">
        <v>0</v>
      </c>
      <c r="F110" s="150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31">
        <v>0</v>
      </c>
      <c r="N110" s="166">
        <f t="shared" si="26"/>
        <v>0</v>
      </c>
    </row>
    <row r="111" spans="1:14" ht="14.25" customHeight="1">
      <c r="A111" s="211"/>
      <c r="B111" s="14" t="s">
        <v>30</v>
      </c>
      <c r="C111" s="34">
        <v>0</v>
      </c>
      <c r="D111" s="34">
        <v>0</v>
      </c>
      <c r="E111" s="34">
        <v>1.99</v>
      </c>
      <c r="F111" s="150">
        <v>0</v>
      </c>
      <c r="G111" s="75">
        <v>0</v>
      </c>
      <c r="H111" s="75">
        <v>0</v>
      </c>
      <c r="I111" s="75">
        <v>0</v>
      </c>
      <c r="J111" s="75">
        <v>0</v>
      </c>
      <c r="K111" s="75">
        <v>0</v>
      </c>
      <c r="L111" s="75">
        <v>0</v>
      </c>
      <c r="M111" s="31">
        <v>0</v>
      </c>
      <c r="N111" s="166">
        <f t="shared" si="26"/>
        <v>0</v>
      </c>
    </row>
    <row r="112" spans="1:14" ht="14.25" customHeight="1" thickBot="1">
      <c r="A112" s="212"/>
      <c r="B112" s="15" t="s">
        <v>31</v>
      </c>
      <c r="C112" s="16">
        <f t="shared" ref="C112:L112" si="27">C100+C102+C103+C104+C105+C106+C107+C108</f>
        <v>82.350000000000009</v>
      </c>
      <c r="D112" s="16">
        <f t="shared" si="27"/>
        <v>299.46999999999997</v>
      </c>
      <c r="E112" s="16">
        <f t="shared" si="27"/>
        <v>415.74</v>
      </c>
      <c r="F112" s="151">
        <f>(D112-E112)/E112*100</f>
        <v>-27.966998604897302</v>
      </c>
      <c r="G112" s="16">
        <f t="shared" si="27"/>
        <v>2840</v>
      </c>
      <c r="H112" s="16">
        <f t="shared" si="27"/>
        <v>360502.25</v>
      </c>
      <c r="I112" s="16">
        <f t="shared" si="27"/>
        <v>305</v>
      </c>
      <c r="J112" s="16">
        <f t="shared" si="27"/>
        <v>90.11</v>
      </c>
      <c r="K112" s="16">
        <f t="shared" si="27"/>
        <v>350.34999999999997</v>
      </c>
      <c r="L112" s="16">
        <f t="shared" si="27"/>
        <v>199.87</v>
      </c>
      <c r="M112" s="16">
        <f>(K112-L112)/L112*100</f>
        <v>75.288937809576211</v>
      </c>
      <c r="N112" s="167">
        <f>D112/D339*100</f>
        <v>0.52580131438238009</v>
      </c>
    </row>
    <row r="113" spans="1:14" ht="14.25" thickTop="1">
      <c r="A113" s="227" t="s">
        <v>90</v>
      </c>
      <c r="B113" s="18" t="s">
        <v>19</v>
      </c>
      <c r="C113" s="34">
        <v>47.123362</v>
      </c>
      <c r="D113" s="34">
        <v>141.90855500000001</v>
      </c>
      <c r="E113" s="34">
        <v>249.42827899999997</v>
      </c>
      <c r="F113" s="152">
        <f>(D113-E113)/E113*100</f>
        <v>-43.106469094468622</v>
      </c>
      <c r="G113" s="34">
        <v>1320</v>
      </c>
      <c r="H113" s="34">
        <v>124851.93055999999</v>
      </c>
      <c r="I113" s="34">
        <v>411</v>
      </c>
      <c r="J113" s="34">
        <v>37.546899999999965</v>
      </c>
      <c r="K113" s="34">
        <v>186.91888899999998</v>
      </c>
      <c r="L113" s="34">
        <v>55.231482999999997</v>
      </c>
      <c r="M113" s="107">
        <f t="shared" ref="M113:M137" si="28">(K113-L113)/L113*100</f>
        <v>238.4281551882284</v>
      </c>
      <c r="N113" s="168">
        <f>D113/D327*100</f>
        <v>0.42587616104113113</v>
      </c>
    </row>
    <row r="114" spans="1:14">
      <c r="A114" s="211"/>
      <c r="B114" s="193" t="s">
        <v>20</v>
      </c>
      <c r="C114" s="34">
        <v>17.014258999999999</v>
      </c>
      <c r="D114" s="34">
        <v>51.217938000000004</v>
      </c>
      <c r="E114" s="34">
        <v>118.97486599999999</v>
      </c>
      <c r="F114" s="150">
        <f>(D114-E114)/E114*100</f>
        <v>-56.950623503959228</v>
      </c>
      <c r="G114" s="34">
        <v>597</v>
      </c>
      <c r="H114" s="34">
        <v>11940</v>
      </c>
      <c r="I114" s="34">
        <v>239</v>
      </c>
      <c r="J114" s="34">
        <v>25.645948000000004</v>
      </c>
      <c r="K114" s="34">
        <v>81.567768000000001</v>
      </c>
      <c r="L114" s="34">
        <v>18.822959000000001</v>
      </c>
      <c r="M114" s="31">
        <f t="shared" si="28"/>
        <v>333.34189911373659</v>
      </c>
      <c r="N114" s="166">
        <f>D114/D328*100</f>
        <v>0.50725739213133858</v>
      </c>
    </row>
    <row r="115" spans="1:14">
      <c r="A115" s="211"/>
      <c r="B115" s="193" t="s">
        <v>21</v>
      </c>
      <c r="C115" s="34">
        <v>1.1320749999999999</v>
      </c>
      <c r="D115" s="34">
        <v>3.576886</v>
      </c>
      <c r="E115" s="34">
        <v>3.7924530000000001</v>
      </c>
      <c r="F115" s="150">
        <f>(D115-E115)/E115*100</f>
        <v>-5.6841047206122282</v>
      </c>
      <c r="G115" s="34">
        <v>6</v>
      </c>
      <c r="H115" s="34">
        <v>4715</v>
      </c>
      <c r="I115" s="34">
        <v>0</v>
      </c>
      <c r="J115" s="34">
        <v>0</v>
      </c>
      <c r="K115" s="34">
        <v>0</v>
      </c>
      <c r="L115" s="34">
        <v>0</v>
      </c>
      <c r="M115" s="31">
        <v>0</v>
      </c>
      <c r="N115" s="166">
        <f t="shared" ref="N115:N124" si="29">D115/D329*100</f>
        <v>0.19004533243670024</v>
      </c>
    </row>
    <row r="116" spans="1:14">
      <c r="A116" s="211"/>
      <c r="B116" s="193" t="s">
        <v>22</v>
      </c>
      <c r="C116" s="34">
        <v>1.7430000000000001E-2</v>
      </c>
      <c r="D116" s="34">
        <v>4.3880000000000002E-2</v>
      </c>
      <c r="E116" s="34">
        <v>3.1320000000000001E-2</v>
      </c>
      <c r="F116" s="150">
        <v>0</v>
      </c>
      <c r="G116" s="34">
        <v>35</v>
      </c>
      <c r="H116" s="34">
        <v>331</v>
      </c>
      <c r="I116" s="34">
        <v>0</v>
      </c>
      <c r="J116" s="34">
        <v>0</v>
      </c>
      <c r="K116" s="34">
        <v>0</v>
      </c>
      <c r="L116" s="34">
        <v>0</v>
      </c>
      <c r="M116" s="31">
        <v>0</v>
      </c>
      <c r="N116" s="166">
        <f t="shared" si="29"/>
        <v>2.8752972024775557E-3</v>
      </c>
    </row>
    <row r="117" spans="1:14">
      <c r="A117" s="211"/>
      <c r="B117" s="193" t="s">
        <v>23</v>
      </c>
      <c r="C117" s="34">
        <v>0</v>
      </c>
      <c r="D117" s="34">
        <v>0</v>
      </c>
      <c r="E117" s="34">
        <v>0</v>
      </c>
      <c r="F117" s="150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1">
        <v>0</v>
      </c>
      <c r="N117" s="166">
        <f t="shared" si="29"/>
        <v>0</v>
      </c>
    </row>
    <row r="118" spans="1:14">
      <c r="A118" s="211"/>
      <c r="B118" s="193" t="s">
        <v>24</v>
      </c>
      <c r="C118" s="34">
        <v>7.8291509999999995</v>
      </c>
      <c r="D118" s="34">
        <v>29.451468999999999</v>
      </c>
      <c r="E118" s="34">
        <v>20.863026999999999</v>
      </c>
      <c r="F118" s="150">
        <f>(D118-E118)/E118*100</f>
        <v>41.165848081392987</v>
      </c>
      <c r="G118" s="34">
        <v>61</v>
      </c>
      <c r="H118" s="34">
        <v>87969.2</v>
      </c>
      <c r="I118" s="34">
        <v>6</v>
      </c>
      <c r="J118" s="34">
        <v>0</v>
      </c>
      <c r="K118" s="34">
        <v>10.184542</v>
      </c>
      <c r="L118" s="34">
        <v>2.0612539999999999</v>
      </c>
      <c r="M118" s="31">
        <f t="shared" si="28"/>
        <v>394.0944687069134</v>
      </c>
      <c r="N118" s="166">
        <f t="shared" si="29"/>
        <v>0.72312226180701311</v>
      </c>
    </row>
    <row r="119" spans="1:14">
      <c r="A119" s="211"/>
      <c r="B119" s="193" t="s">
        <v>25</v>
      </c>
      <c r="C119" s="34">
        <v>1.5663499999999999</v>
      </c>
      <c r="D119" s="34">
        <v>10.076580999999999</v>
      </c>
      <c r="E119" s="34">
        <v>8.3000000000000007</v>
      </c>
      <c r="F119" s="150">
        <f t="shared" ref="F119:F124" si="30">(D119-E119)/E119*100</f>
        <v>21.404590361445763</v>
      </c>
      <c r="G119" s="34">
        <v>22</v>
      </c>
      <c r="H119" s="34">
        <v>636.26</v>
      </c>
      <c r="I119" s="34">
        <v>207</v>
      </c>
      <c r="J119" s="34">
        <v>157.7047</v>
      </c>
      <c r="K119" s="34">
        <v>284.5659</v>
      </c>
      <c r="L119" s="34">
        <v>28.459853999999996</v>
      </c>
      <c r="M119" s="31">
        <f t="shared" si="28"/>
        <v>899.88531213125691</v>
      </c>
      <c r="N119" s="166">
        <f t="shared" si="29"/>
        <v>0.17000063800381571</v>
      </c>
    </row>
    <row r="120" spans="1:14">
      <c r="A120" s="211"/>
      <c r="B120" s="193" t="s">
        <v>26</v>
      </c>
      <c r="C120" s="34">
        <v>16.953278000000001</v>
      </c>
      <c r="D120" s="34">
        <v>32.141674999999999</v>
      </c>
      <c r="E120" s="34">
        <v>30.780833000000005</v>
      </c>
      <c r="F120" s="150">
        <f t="shared" si="30"/>
        <v>4.4210694362949647</v>
      </c>
      <c r="G120" s="34">
        <v>694</v>
      </c>
      <c r="H120" s="34">
        <v>141297.75</v>
      </c>
      <c r="I120" s="34">
        <v>29</v>
      </c>
      <c r="J120" s="34">
        <v>4.9201999999999995</v>
      </c>
      <c r="K120" s="34">
        <v>7.5301999999999998</v>
      </c>
      <c r="L120" s="34">
        <v>32.178600000000003</v>
      </c>
      <c r="M120" s="31">
        <f t="shared" si="28"/>
        <v>-76.598733319659658</v>
      </c>
      <c r="N120" s="166">
        <f t="shared" si="29"/>
        <v>0.35341248404627695</v>
      </c>
    </row>
    <row r="121" spans="1:14">
      <c r="A121" s="211"/>
      <c r="B121" s="193" t="s">
        <v>27</v>
      </c>
      <c r="C121" s="31">
        <v>0</v>
      </c>
      <c r="D121" s="31">
        <v>1.444566</v>
      </c>
      <c r="E121" s="31">
        <v>16.132134000000001</v>
      </c>
      <c r="F121" s="150">
        <f t="shared" si="30"/>
        <v>-91.045412838747808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66">
        <f t="shared" si="29"/>
        <v>0.15587819973055123</v>
      </c>
    </row>
    <row r="122" spans="1:14">
      <c r="A122" s="211"/>
      <c r="B122" s="14" t="s">
        <v>28</v>
      </c>
      <c r="C122" s="34">
        <v>0</v>
      </c>
      <c r="D122" s="34">
        <v>0</v>
      </c>
      <c r="E122" s="34">
        <v>0</v>
      </c>
      <c r="F122" s="150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66">
        <f t="shared" si="29"/>
        <v>0</v>
      </c>
    </row>
    <row r="123" spans="1:14">
      <c r="A123" s="211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0">
        <f t="shared" si="30"/>
        <v>212.50005520835634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66">
        <f t="shared" si="29"/>
        <v>0.72493275414626934</v>
      </c>
    </row>
    <row r="124" spans="1:14">
      <c r="A124" s="211"/>
      <c r="B124" s="14" t="s">
        <v>30</v>
      </c>
      <c r="C124" s="34">
        <v>0</v>
      </c>
      <c r="D124" s="34">
        <v>2.9472000000000002E-2</v>
      </c>
      <c r="E124" s="34">
        <v>15.679304</v>
      </c>
      <c r="F124" s="150">
        <f t="shared" si="30"/>
        <v>-99.812032472869973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66">
        <f t="shared" si="29"/>
        <v>7.9922303979092103E-3</v>
      </c>
    </row>
    <row r="125" spans="1:14" ht="14.25" thickBot="1">
      <c r="A125" s="212"/>
      <c r="B125" s="15" t="s">
        <v>31</v>
      </c>
      <c r="C125" s="16">
        <f t="shared" ref="C125:L125" si="31">C113+C115+C116+C117+C118+C119+C120+C121</f>
        <v>74.621645999999998</v>
      </c>
      <c r="D125" s="16">
        <f t="shared" si="31"/>
        <v>218.64361200000002</v>
      </c>
      <c r="E125" s="16">
        <f t="shared" si="31"/>
        <v>329.32804600000003</v>
      </c>
      <c r="F125" s="151">
        <f t="shared" ref="F125:F131" si="32">(D125-E125)/E125*100</f>
        <v>-33.609173389380878</v>
      </c>
      <c r="G125" s="16">
        <f t="shared" si="31"/>
        <v>2139</v>
      </c>
      <c r="H125" s="16">
        <f t="shared" si="31"/>
        <v>360801.14055999997</v>
      </c>
      <c r="I125" s="16">
        <f t="shared" si="31"/>
        <v>653</v>
      </c>
      <c r="J125" s="16">
        <f t="shared" si="31"/>
        <v>200.17179999999996</v>
      </c>
      <c r="K125" s="16">
        <f t="shared" si="31"/>
        <v>489.19953099999992</v>
      </c>
      <c r="L125" s="16">
        <f t="shared" si="31"/>
        <v>117.931191</v>
      </c>
      <c r="M125" s="16">
        <f t="shared" si="28"/>
        <v>314.81776521700687</v>
      </c>
      <c r="N125" s="167">
        <f>D125/D339*100</f>
        <v>0.38388853164227182</v>
      </c>
    </row>
    <row r="126" spans="1:14" ht="14.25" thickTop="1">
      <c r="A126" s="227" t="s">
        <v>38</v>
      </c>
      <c r="B126" s="18" t="s">
        <v>19</v>
      </c>
      <c r="C126" s="202">
        <v>231.58045499999997</v>
      </c>
      <c r="D126" s="207">
        <v>836.17798900000003</v>
      </c>
      <c r="E126" s="207">
        <v>950.08819700000004</v>
      </c>
      <c r="F126" s="152">
        <f t="shared" si="32"/>
        <v>-11.989435123989864</v>
      </c>
      <c r="G126" s="207">
        <v>6701</v>
      </c>
      <c r="H126" s="207">
        <v>781883.79644199996</v>
      </c>
      <c r="I126" s="207">
        <v>1156</v>
      </c>
      <c r="J126" s="207">
        <v>204.974513</v>
      </c>
      <c r="K126" s="207">
        <v>708.3158699999999</v>
      </c>
      <c r="L126" s="207">
        <v>394.49094000000002</v>
      </c>
      <c r="M126" s="107">
        <f t="shared" si="28"/>
        <v>79.551872598138715</v>
      </c>
      <c r="N126" s="168">
        <f t="shared" ref="N126:N131" si="33">D126/D327*100</f>
        <v>2.5094207456514033</v>
      </c>
    </row>
    <row r="127" spans="1:14">
      <c r="A127" s="211"/>
      <c r="B127" s="193" t="s">
        <v>20</v>
      </c>
      <c r="C127" s="72">
        <v>78.845219999999998</v>
      </c>
      <c r="D127" s="78">
        <v>261.38818199999997</v>
      </c>
      <c r="E127" s="78">
        <v>301.98438900000002</v>
      </c>
      <c r="F127" s="150">
        <f t="shared" si="32"/>
        <v>-13.443147552902163</v>
      </c>
      <c r="G127" s="78">
        <v>3221</v>
      </c>
      <c r="H127" s="78">
        <v>64220</v>
      </c>
      <c r="I127" s="78">
        <v>539</v>
      </c>
      <c r="J127" s="78">
        <v>53.059405999999996</v>
      </c>
      <c r="K127" s="78">
        <v>205.49376100000001</v>
      </c>
      <c r="L127" s="78">
        <v>131.88250500000001</v>
      </c>
      <c r="M127" s="31">
        <f t="shared" si="28"/>
        <v>55.815785422031517</v>
      </c>
      <c r="N127" s="166">
        <f t="shared" si="33"/>
        <v>2.5887627013659089</v>
      </c>
    </row>
    <row r="128" spans="1:14">
      <c r="A128" s="211"/>
      <c r="B128" s="193" t="s">
        <v>21</v>
      </c>
      <c r="C128" s="72">
        <v>1.2540579999999999</v>
      </c>
      <c r="D128" s="78">
        <v>3.1282220000000001</v>
      </c>
      <c r="E128" s="78">
        <v>1.524861</v>
      </c>
      <c r="F128" s="150">
        <f t="shared" si="32"/>
        <v>105.14801021207836</v>
      </c>
      <c r="G128" s="78">
        <v>15</v>
      </c>
      <c r="H128" s="78">
        <v>3275.5</v>
      </c>
      <c r="I128" s="78">
        <v>0</v>
      </c>
      <c r="J128" s="78">
        <v>0</v>
      </c>
      <c r="K128" s="78">
        <v>0</v>
      </c>
      <c r="L128" s="78">
        <v>0.54549999999999998</v>
      </c>
      <c r="M128" s="31">
        <f t="shared" si="28"/>
        <v>-100</v>
      </c>
      <c r="N128" s="166">
        <f t="shared" si="33"/>
        <v>0.16620713937368967</v>
      </c>
    </row>
    <row r="129" spans="1:14">
      <c r="A129" s="211"/>
      <c r="B129" s="193" t="s">
        <v>22</v>
      </c>
      <c r="C129" s="72">
        <v>4.2001619999999997</v>
      </c>
      <c r="D129" s="78">
        <v>43.954376000000003</v>
      </c>
      <c r="E129" s="78">
        <v>2.6392389999999999</v>
      </c>
      <c r="F129" s="150">
        <f t="shared" si="32"/>
        <v>1565.4185543635879</v>
      </c>
      <c r="G129" s="78">
        <v>1485</v>
      </c>
      <c r="H129" s="78">
        <v>657116.12</v>
      </c>
      <c r="I129" s="78">
        <v>16</v>
      </c>
      <c r="J129" s="78">
        <v>0.54666400000000004</v>
      </c>
      <c r="K129" s="78">
        <v>2.5911950000000004</v>
      </c>
      <c r="L129" s="78">
        <v>0.6</v>
      </c>
      <c r="M129" s="31">
        <f t="shared" si="28"/>
        <v>331.8658333333334</v>
      </c>
      <c r="N129" s="166">
        <f t="shared" si="33"/>
        <v>2.8801707919199324</v>
      </c>
    </row>
    <row r="130" spans="1:14">
      <c r="A130" s="211"/>
      <c r="B130" s="193" t="s">
        <v>23</v>
      </c>
      <c r="C130" s="72">
        <v>0</v>
      </c>
      <c r="D130" s="78">
        <v>1.1132E-2</v>
      </c>
      <c r="E130" s="78">
        <v>0.60669399999999996</v>
      </c>
      <c r="F130" s="150">
        <f t="shared" si="32"/>
        <v>-98.165137614678898</v>
      </c>
      <c r="G130" s="78">
        <v>2</v>
      </c>
      <c r="H130" s="78">
        <v>0.6</v>
      </c>
      <c r="I130" s="78">
        <v>0</v>
      </c>
      <c r="J130" s="78">
        <v>0</v>
      </c>
      <c r="K130" s="78">
        <v>0</v>
      </c>
      <c r="L130" s="78">
        <v>0</v>
      </c>
      <c r="M130" s="31">
        <v>0</v>
      </c>
      <c r="N130" s="166">
        <f t="shared" si="33"/>
        <v>5.4674501406807531E-3</v>
      </c>
    </row>
    <row r="131" spans="1:14">
      <c r="A131" s="211"/>
      <c r="B131" s="193" t="s">
        <v>24</v>
      </c>
      <c r="C131" s="72">
        <v>56.580806000000003</v>
      </c>
      <c r="D131" s="78">
        <v>208.196506</v>
      </c>
      <c r="E131" s="78">
        <v>178.27698599999999</v>
      </c>
      <c r="F131" s="150">
        <f t="shared" si="32"/>
        <v>16.782603672691664</v>
      </c>
      <c r="G131" s="78">
        <v>1613</v>
      </c>
      <c r="H131" s="78">
        <v>47946.07</v>
      </c>
      <c r="I131" s="78">
        <v>32</v>
      </c>
      <c r="J131" s="78">
        <v>21.123311749999999</v>
      </c>
      <c r="K131" s="78">
        <v>46.425886749999997</v>
      </c>
      <c r="L131" s="78">
        <v>20.1647806</v>
      </c>
      <c r="M131" s="31">
        <f t="shared" si="28"/>
        <v>130.23254093823365</v>
      </c>
      <c r="N131" s="166">
        <f t="shared" si="33"/>
        <v>5.1118512397136247</v>
      </c>
    </row>
    <row r="132" spans="1:14">
      <c r="A132" s="211"/>
      <c r="B132" s="193" t="s">
        <v>25</v>
      </c>
      <c r="C132" s="74">
        <v>0</v>
      </c>
      <c r="D132" s="79">
        <v>0</v>
      </c>
      <c r="E132" s="79">
        <v>0</v>
      </c>
      <c r="F132" s="150"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79">
        <v>0</v>
      </c>
      <c r="M132" s="31">
        <v>0</v>
      </c>
      <c r="N132" s="166">
        <f t="shared" ref="N132:N137" si="34">D132/D333*100</f>
        <v>0</v>
      </c>
    </row>
    <row r="133" spans="1:14">
      <c r="A133" s="211"/>
      <c r="B133" s="193" t="s">
        <v>26</v>
      </c>
      <c r="C133" s="72">
        <v>14.731859999999999</v>
      </c>
      <c r="D133" s="78">
        <v>63.964992999999993</v>
      </c>
      <c r="E133" s="78">
        <v>90.778790000000001</v>
      </c>
      <c r="F133" s="150">
        <f>(D133-E133)/E133*100</f>
        <v>-29.537513112919889</v>
      </c>
      <c r="G133" s="78">
        <v>2644</v>
      </c>
      <c r="H133" s="78">
        <v>198944.56</v>
      </c>
      <c r="I133" s="78">
        <v>183</v>
      </c>
      <c r="J133" s="78">
        <v>17.010853000000001</v>
      </c>
      <c r="K133" s="78">
        <v>36.830558999999994</v>
      </c>
      <c r="L133" s="78">
        <v>33.805976999999999</v>
      </c>
      <c r="M133" s="31">
        <f t="shared" si="28"/>
        <v>8.9468853392404402</v>
      </c>
      <c r="N133" s="166">
        <f t="shared" si="34"/>
        <v>0.70332448660913649</v>
      </c>
    </row>
    <row r="134" spans="1:14">
      <c r="A134" s="211"/>
      <c r="B134" s="193" t="s">
        <v>27</v>
      </c>
      <c r="C134" s="75">
        <v>0.36545</v>
      </c>
      <c r="D134" s="78">
        <v>8.9170960000000008</v>
      </c>
      <c r="E134" s="78">
        <v>18.734283999999999</v>
      </c>
      <c r="F134" s="150">
        <f>(D134-E134)/E134*100</f>
        <v>-52.402258874691974</v>
      </c>
      <c r="G134" s="78">
        <v>7</v>
      </c>
      <c r="H134" s="78">
        <v>341.448826</v>
      </c>
      <c r="I134" s="78">
        <v>0</v>
      </c>
      <c r="J134" s="78">
        <v>0</v>
      </c>
      <c r="K134" s="78">
        <v>0</v>
      </c>
      <c r="L134" s="78">
        <v>102.785982</v>
      </c>
      <c r="M134" s="31">
        <f t="shared" si="28"/>
        <v>-100</v>
      </c>
      <c r="N134" s="166">
        <f t="shared" si="34"/>
        <v>0.96221347539987745</v>
      </c>
    </row>
    <row r="135" spans="1:14">
      <c r="A135" s="211"/>
      <c r="B135" s="14" t="s">
        <v>28</v>
      </c>
      <c r="C135" s="75">
        <v>0</v>
      </c>
      <c r="D135" s="80">
        <v>0</v>
      </c>
      <c r="E135" s="80">
        <v>0</v>
      </c>
      <c r="F135" s="150">
        <v>0</v>
      </c>
      <c r="G135" s="80">
        <v>0</v>
      </c>
      <c r="H135" s="80">
        <v>0</v>
      </c>
      <c r="I135" s="81">
        <v>0</v>
      </c>
      <c r="J135" s="80">
        <v>0</v>
      </c>
      <c r="K135" s="80">
        <v>0</v>
      </c>
      <c r="L135" s="81">
        <v>0</v>
      </c>
      <c r="M135" s="31">
        <v>0</v>
      </c>
      <c r="N135" s="166">
        <f t="shared" si="34"/>
        <v>0</v>
      </c>
    </row>
    <row r="136" spans="1:14">
      <c r="A136" s="211"/>
      <c r="B136" s="14" t="s">
        <v>29</v>
      </c>
      <c r="C136" s="75">
        <v>0</v>
      </c>
      <c r="D136" s="75">
        <v>0</v>
      </c>
      <c r="E136" s="75">
        <v>0</v>
      </c>
      <c r="F136" s="150">
        <v>0</v>
      </c>
      <c r="G136" s="80">
        <v>0</v>
      </c>
      <c r="H136" s="80">
        <v>0</v>
      </c>
      <c r="I136" s="75">
        <v>0</v>
      </c>
      <c r="J136" s="75">
        <v>0</v>
      </c>
      <c r="K136" s="75">
        <v>0</v>
      </c>
      <c r="L136" s="75">
        <v>7.7859819999999997</v>
      </c>
      <c r="M136" s="31">
        <f t="shared" si="28"/>
        <v>-100</v>
      </c>
      <c r="N136" s="166">
        <f t="shared" si="34"/>
        <v>0</v>
      </c>
    </row>
    <row r="137" spans="1:14">
      <c r="A137" s="211"/>
      <c r="B137" s="14" t="s">
        <v>30</v>
      </c>
      <c r="C137" s="75">
        <v>0.36545</v>
      </c>
      <c r="D137" s="81">
        <v>8.9170960000000008</v>
      </c>
      <c r="E137" s="81">
        <v>18.734283999999999</v>
      </c>
      <c r="F137" s="150">
        <v>0</v>
      </c>
      <c r="G137" s="81">
        <v>7</v>
      </c>
      <c r="H137" s="81">
        <v>341.448826</v>
      </c>
      <c r="I137" s="75">
        <v>0</v>
      </c>
      <c r="J137" s="75">
        <v>0</v>
      </c>
      <c r="K137" s="75">
        <v>0</v>
      </c>
      <c r="L137" s="80">
        <v>95</v>
      </c>
      <c r="M137" s="31">
        <f t="shared" si="28"/>
        <v>-100</v>
      </c>
      <c r="N137" s="166">
        <f t="shared" si="34"/>
        <v>2.4181421590755505</v>
      </c>
    </row>
    <row r="138" spans="1:14" ht="14.25" thickBot="1">
      <c r="A138" s="213"/>
      <c r="B138" s="35" t="s">
        <v>31</v>
      </c>
      <c r="C138" s="36">
        <f t="shared" ref="C138:L138" si="35">C126+C128+C129+C130+C131+C132+C133+C134</f>
        <v>308.71279099999998</v>
      </c>
      <c r="D138" s="36">
        <f t="shared" si="35"/>
        <v>1164.350314</v>
      </c>
      <c r="E138" s="36">
        <f t="shared" si="35"/>
        <v>1242.6490509999999</v>
      </c>
      <c r="F138" s="204">
        <f>(D138-E138)/E138*100</f>
        <v>-6.3009533493781147</v>
      </c>
      <c r="G138" s="36">
        <f t="shared" si="35"/>
        <v>12467</v>
      </c>
      <c r="H138" s="36">
        <f t="shared" si="35"/>
        <v>1689508.0952680002</v>
      </c>
      <c r="I138" s="36">
        <f t="shared" si="35"/>
        <v>1387</v>
      </c>
      <c r="J138" s="36">
        <f t="shared" si="35"/>
        <v>243.65534174999999</v>
      </c>
      <c r="K138" s="36">
        <f t="shared" si="35"/>
        <v>794.16351074999989</v>
      </c>
      <c r="L138" s="36">
        <f t="shared" si="35"/>
        <v>552.39317960000005</v>
      </c>
      <c r="M138" s="36">
        <f>(K138-L138)/L138*100</f>
        <v>43.767798024782095</v>
      </c>
      <c r="N138" s="205">
        <f>D138/D339*100</f>
        <v>2.0443347430551877</v>
      </c>
    </row>
    <row r="142" spans="1:14" s="57" customFormat="1" ht="18.75">
      <c r="A142" s="214" t="str">
        <f>A1</f>
        <v>2023年4月丹东市财产保险业务统计表</v>
      </c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</row>
    <row r="143" spans="1:14" s="57" customFormat="1" ht="14.25" thickBot="1">
      <c r="B143" s="59" t="s">
        <v>0</v>
      </c>
      <c r="C143" s="58"/>
      <c r="D143" s="58"/>
      <c r="F143" s="148"/>
      <c r="G143" s="73" t="str">
        <f>G2</f>
        <v>（2023年4月）</v>
      </c>
      <c r="H143" s="58"/>
      <c r="I143" s="58"/>
      <c r="J143" s="58"/>
      <c r="K143" s="58"/>
      <c r="L143" s="59" t="s">
        <v>1</v>
      </c>
      <c r="N143" s="165"/>
    </row>
    <row r="144" spans="1:14" ht="13.5" customHeight="1">
      <c r="A144" s="210" t="s">
        <v>116</v>
      </c>
      <c r="B144" s="161" t="s">
        <v>3</v>
      </c>
      <c r="C144" s="215" t="s">
        <v>4</v>
      </c>
      <c r="D144" s="215"/>
      <c r="E144" s="215"/>
      <c r="F144" s="215"/>
      <c r="G144" s="215" t="s">
        <v>5</v>
      </c>
      <c r="H144" s="215"/>
      <c r="I144" s="215" t="s">
        <v>6</v>
      </c>
      <c r="J144" s="215"/>
      <c r="K144" s="215"/>
      <c r="L144" s="215"/>
      <c r="M144" s="215"/>
      <c r="N144" s="218" t="s">
        <v>7</v>
      </c>
    </row>
    <row r="145" spans="1:14">
      <c r="A145" s="211"/>
      <c r="B145" s="58" t="s">
        <v>8</v>
      </c>
      <c r="C145" s="217" t="s">
        <v>9</v>
      </c>
      <c r="D145" s="217" t="s">
        <v>10</v>
      </c>
      <c r="E145" s="217" t="s">
        <v>11</v>
      </c>
      <c r="F145" s="154" t="s">
        <v>12</v>
      </c>
      <c r="G145" s="217" t="s">
        <v>13</v>
      </c>
      <c r="H145" s="217" t="s">
        <v>14</v>
      </c>
      <c r="I145" s="193" t="s">
        <v>13</v>
      </c>
      <c r="J145" s="217" t="s">
        <v>15</v>
      </c>
      <c r="K145" s="217"/>
      <c r="L145" s="217"/>
      <c r="M145" s="193" t="s">
        <v>12</v>
      </c>
      <c r="N145" s="219"/>
    </row>
    <row r="146" spans="1:14">
      <c r="A146" s="226"/>
      <c r="B146" s="162" t="s">
        <v>16</v>
      </c>
      <c r="C146" s="217"/>
      <c r="D146" s="217"/>
      <c r="E146" s="217"/>
      <c r="F146" s="154" t="s">
        <v>17</v>
      </c>
      <c r="G146" s="217"/>
      <c r="H146" s="217"/>
      <c r="I146" s="33" t="s">
        <v>18</v>
      </c>
      <c r="J146" s="193" t="s">
        <v>9</v>
      </c>
      <c r="K146" s="193" t="s">
        <v>10</v>
      </c>
      <c r="L146" s="193" t="s">
        <v>11</v>
      </c>
      <c r="M146" s="193" t="s">
        <v>17</v>
      </c>
      <c r="N146" s="194" t="s">
        <v>17</v>
      </c>
    </row>
    <row r="147" spans="1:14" ht="12.75" customHeight="1">
      <c r="A147" s="225" t="s">
        <v>39</v>
      </c>
      <c r="B147" s="193" t="s">
        <v>19</v>
      </c>
      <c r="C147" s="23">
        <v>0</v>
      </c>
      <c r="D147" s="121">
        <v>0</v>
      </c>
      <c r="E147" s="121">
        <v>0</v>
      </c>
      <c r="F147" s="20">
        <v>0</v>
      </c>
      <c r="G147" s="20">
        <v>0</v>
      </c>
      <c r="H147" s="20">
        <v>0</v>
      </c>
      <c r="I147" s="20">
        <v>0</v>
      </c>
      <c r="J147" s="23">
        <v>3.2899999999999999E-2</v>
      </c>
      <c r="K147" s="23">
        <v>0.24060000000000001</v>
      </c>
      <c r="L147" s="23">
        <v>24.399699999999999</v>
      </c>
      <c r="M147" s="31">
        <f>(K147-L147)/L147*100</f>
        <v>-99.013922302323394</v>
      </c>
      <c r="N147" s="166">
        <f>D147/D327*100</f>
        <v>0</v>
      </c>
    </row>
    <row r="148" spans="1:14" ht="12.75" customHeight="1">
      <c r="A148" s="211"/>
      <c r="B148" s="193" t="s">
        <v>20</v>
      </c>
      <c r="C148" s="122">
        <v>0</v>
      </c>
      <c r="D148" s="122">
        <v>0</v>
      </c>
      <c r="E148" s="199">
        <v>0</v>
      </c>
      <c r="F148" s="20">
        <v>0</v>
      </c>
      <c r="G148" s="20">
        <v>0</v>
      </c>
      <c r="H148" s="20">
        <v>0</v>
      </c>
      <c r="I148" s="20">
        <v>0</v>
      </c>
      <c r="J148" s="122">
        <v>0</v>
      </c>
      <c r="K148" s="122">
        <v>0</v>
      </c>
      <c r="L148" s="122">
        <v>0</v>
      </c>
      <c r="M148" s="31">
        <v>0</v>
      </c>
      <c r="N148" s="166">
        <f>D148/D328*100</f>
        <v>0</v>
      </c>
    </row>
    <row r="149" spans="1:14" ht="12.75" customHeight="1">
      <c r="A149" s="211"/>
      <c r="B149" s="193" t="s">
        <v>21</v>
      </c>
      <c r="C149" s="23">
        <v>0.44750000000000001</v>
      </c>
      <c r="D149" s="23">
        <v>15.7255</v>
      </c>
      <c r="E149" s="23">
        <v>1.8540000000000001</v>
      </c>
      <c r="F149" s="12">
        <f>(D149-E149)/E149*100</f>
        <v>748.19309600863005</v>
      </c>
      <c r="G149" s="30">
        <v>6</v>
      </c>
      <c r="H149" s="30">
        <v>71487.3</v>
      </c>
      <c r="I149" s="20">
        <v>4</v>
      </c>
      <c r="J149" s="23">
        <v>0.1474</v>
      </c>
      <c r="K149" s="23">
        <v>0.90869999999999995</v>
      </c>
      <c r="L149" s="23">
        <v>0.14929999999999999</v>
      </c>
      <c r="M149" s="31">
        <f>(K149-L149)/L149*100</f>
        <v>508.64032150033489</v>
      </c>
      <c r="N149" s="166">
        <f>D149/D329*100</f>
        <v>0.83551946448204661</v>
      </c>
    </row>
    <row r="150" spans="1:14" ht="12.75" customHeight="1">
      <c r="A150" s="211"/>
      <c r="B150" s="193" t="s">
        <v>22</v>
      </c>
      <c r="C150" s="23">
        <v>4.53E-2</v>
      </c>
      <c r="D150" s="23">
        <v>6.4199999999999993E-2</v>
      </c>
      <c r="E150" s="23">
        <v>0.17430000000000001</v>
      </c>
      <c r="F150" s="12">
        <f>(D150-E150)/E150*100</f>
        <v>-63.166953528399318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66">
        <f>D150/D330*100</f>
        <v>4.2067930811089116E-3</v>
      </c>
    </row>
    <row r="151" spans="1:14" ht="12.75" customHeight="1">
      <c r="A151" s="211"/>
      <c r="B151" s="193" t="s">
        <v>23</v>
      </c>
      <c r="C151" s="123">
        <v>11.901</v>
      </c>
      <c r="D151" s="123">
        <v>26.1097</v>
      </c>
      <c r="E151" s="123">
        <v>0.1736</v>
      </c>
      <c r="F151" s="20">
        <v>0</v>
      </c>
      <c r="G151" s="30">
        <v>157</v>
      </c>
      <c r="H151" s="30">
        <v>233724.23759999999</v>
      </c>
      <c r="I151" s="20">
        <v>5</v>
      </c>
      <c r="J151" s="20">
        <v>0</v>
      </c>
      <c r="K151" s="20">
        <v>0</v>
      </c>
      <c r="L151" s="20">
        <v>1.17E-2</v>
      </c>
      <c r="M151" s="31">
        <v>0</v>
      </c>
      <c r="N151" s="166">
        <f t="shared" ref="N151:N158" si="36">D151/D331*100</f>
        <v>12.823704899221369</v>
      </c>
    </row>
    <row r="152" spans="1:14" ht="12.75" customHeight="1">
      <c r="A152" s="211"/>
      <c r="B152" s="193" t="s">
        <v>24</v>
      </c>
      <c r="C152" s="23">
        <v>-3.7833000000000001</v>
      </c>
      <c r="D152" s="23">
        <v>47.235300000000002</v>
      </c>
      <c r="E152" s="23">
        <v>2.4563000000000001</v>
      </c>
      <c r="F152" s="12">
        <f>(D152-E152)/E152*100</f>
        <v>1823.026503277287</v>
      </c>
      <c r="G152" s="30">
        <v>168</v>
      </c>
      <c r="H152" s="30">
        <v>306210</v>
      </c>
      <c r="I152" s="20">
        <v>3</v>
      </c>
      <c r="J152" s="23">
        <v>2.46E-2</v>
      </c>
      <c r="K152" s="23">
        <v>0.1381</v>
      </c>
      <c r="L152" s="23">
        <v>5.0200000000000002E-2</v>
      </c>
      <c r="M152" s="31">
        <f>(K152-L152)/L152*100</f>
        <v>175.09960159362549</v>
      </c>
      <c r="N152" s="166">
        <f t="shared" si="36"/>
        <v>1.1597688717371895</v>
      </c>
    </row>
    <row r="153" spans="1:14" ht="12.75" customHeight="1">
      <c r="A153" s="211"/>
      <c r="B153" s="193" t="s">
        <v>25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31">
        <v>0</v>
      </c>
      <c r="N153" s="166">
        <f t="shared" si="36"/>
        <v>0</v>
      </c>
    </row>
    <row r="154" spans="1:14" ht="12.75" customHeight="1">
      <c r="A154" s="211"/>
      <c r="B154" s="193" t="s">
        <v>26</v>
      </c>
      <c r="C154" s="124">
        <v>1.6294</v>
      </c>
      <c r="D154" s="124">
        <v>19.147500000000001</v>
      </c>
      <c r="E154" s="124">
        <v>12.9156</v>
      </c>
      <c r="F154" s="12">
        <f>(D154-E154)/E154*100</f>
        <v>48.250952336709105</v>
      </c>
      <c r="G154" s="30">
        <v>1</v>
      </c>
      <c r="H154" s="30">
        <v>119808.7</v>
      </c>
      <c r="I154" s="20">
        <v>31</v>
      </c>
      <c r="J154" s="23">
        <v>0.25230000000000002</v>
      </c>
      <c r="K154" s="23">
        <v>2.2040999999999999</v>
      </c>
      <c r="L154" s="23">
        <v>2.3224999999999998</v>
      </c>
      <c r="M154" s="31">
        <f>(K154-L154)/L154*100</f>
        <v>-5.097954790096872</v>
      </c>
      <c r="N154" s="166">
        <f t="shared" si="36"/>
        <v>0.21053555977639896</v>
      </c>
    </row>
    <row r="155" spans="1:14" ht="12.75" customHeight="1">
      <c r="A155" s="211"/>
      <c r="B155" s="193" t="s">
        <v>27</v>
      </c>
      <c r="C155" s="34">
        <v>2.8069999999999999</v>
      </c>
      <c r="D155" s="34">
        <v>4.0186000000000002</v>
      </c>
      <c r="E155" s="34">
        <v>4.1642999999999999</v>
      </c>
      <c r="F155" s="12">
        <f>(D155-E155)/E155*100</f>
        <v>-3.4987873111927512</v>
      </c>
      <c r="G155" s="125">
        <v>2</v>
      </c>
      <c r="H155" s="125">
        <v>141.9907</v>
      </c>
      <c r="I155" s="20"/>
      <c r="J155" s="23">
        <v>0</v>
      </c>
      <c r="K155" s="23">
        <v>0</v>
      </c>
      <c r="L155" s="23">
        <v>0</v>
      </c>
      <c r="M155" s="31">
        <v>0</v>
      </c>
      <c r="N155" s="166">
        <f t="shared" si="36"/>
        <v>0.43363344661108816</v>
      </c>
    </row>
    <row r="156" spans="1:14" ht="12.75" customHeight="1">
      <c r="A156" s="211"/>
      <c r="B156" s="14" t="s">
        <v>28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31">
        <v>0</v>
      </c>
      <c r="N156" s="166">
        <f t="shared" si="36"/>
        <v>0</v>
      </c>
    </row>
    <row r="157" spans="1:14" ht="12.75" customHeight="1">
      <c r="A157" s="211"/>
      <c r="B157" s="14" t="s">
        <v>29</v>
      </c>
      <c r="C157" s="30">
        <v>0</v>
      </c>
      <c r="D157" s="124">
        <v>0</v>
      </c>
      <c r="E157" s="30">
        <v>0</v>
      </c>
      <c r="F157" s="20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31">
        <v>0</v>
      </c>
      <c r="N157" s="166">
        <f t="shared" si="36"/>
        <v>0</v>
      </c>
    </row>
    <row r="158" spans="1:14" ht="12.75" customHeight="1">
      <c r="A158" s="211"/>
      <c r="B158" s="14" t="s">
        <v>30</v>
      </c>
      <c r="C158" s="34">
        <v>2.8069999999999999</v>
      </c>
      <c r="D158" s="34">
        <v>4.0186000000000002</v>
      </c>
      <c r="E158" s="34">
        <v>4.1642999999999999</v>
      </c>
      <c r="F158" s="20">
        <v>0</v>
      </c>
      <c r="G158" s="125">
        <v>2</v>
      </c>
      <c r="H158" s="125">
        <v>141.9907</v>
      </c>
      <c r="I158" s="125">
        <v>0</v>
      </c>
      <c r="J158" s="125">
        <v>0</v>
      </c>
      <c r="K158" s="125">
        <v>0</v>
      </c>
      <c r="L158" s="125">
        <v>0</v>
      </c>
      <c r="M158" s="31">
        <v>0</v>
      </c>
      <c r="N158" s="166">
        <f t="shared" si="36"/>
        <v>1.0897657803012333</v>
      </c>
    </row>
    <row r="159" spans="1:14" ht="12.75" customHeight="1" thickBot="1">
      <c r="A159" s="212"/>
      <c r="B159" s="15" t="s">
        <v>31</v>
      </c>
      <c r="C159" s="16">
        <f t="shared" ref="C159:L159" si="37">C147+C149+C150+C151+C152+C153+C154+C155</f>
        <v>13.046900000000001</v>
      </c>
      <c r="D159" s="16">
        <f t="shared" si="37"/>
        <v>112.30080000000002</v>
      </c>
      <c r="E159" s="16">
        <f t="shared" si="37"/>
        <v>21.738099999999999</v>
      </c>
      <c r="F159" s="17">
        <f t="shared" ref="F159:F168" si="38">(D159-E159)/E159*100</f>
        <v>416.60816722712661</v>
      </c>
      <c r="G159" s="16">
        <f t="shared" si="37"/>
        <v>339</v>
      </c>
      <c r="H159" s="16">
        <f t="shared" si="37"/>
        <v>734773.93829999992</v>
      </c>
      <c r="I159" s="16">
        <f t="shared" si="37"/>
        <v>44</v>
      </c>
      <c r="J159" s="16">
        <f t="shared" si="37"/>
        <v>0.45720000000000005</v>
      </c>
      <c r="K159" s="16">
        <f t="shared" si="37"/>
        <v>3.4914999999999998</v>
      </c>
      <c r="L159" s="16">
        <f t="shared" si="37"/>
        <v>26.935499999999998</v>
      </c>
      <c r="M159" s="16">
        <f>(K159-L159)/L159*100</f>
        <v>-87.03755267212415</v>
      </c>
      <c r="N159" s="167">
        <f>D159/D339*100</f>
        <v>0.19717470279558155</v>
      </c>
    </row>
    <row r="160" spans="1:14" ht="14.25" thickTop="1">
      <c r="A160" s="227" t="s">
        <v>40</v>
      </c>
      <c r="B160" s="193" t="s">
        <v>19</v>
      </c>
      <c r="C160" s="29">
        <v>441.51081699999997</v>
      </c>
      <c r="D160" s="29">
        <v>1505.7784839999999</v>
      </c>
      <c r="E160" s="29">
        <v>1706.830866</v>
      </c>
      <c r="F160" s="12">
        <f t="shared" si="38"/>
        <v>-11.779279716869151</v>
      </c>
      <c r="G160" s="29">
        <v>12735</v>
      </c>
      <c r="H160" s="29">
        <v>1472226.642335</v>
      </c>
      <c r="I160" s="30">
        <v>1371</v>
      </c>
      <c r="J160" s="30">
        <v>479.07</v>
      </c>
      <c r="K160" s="29">
        <v>1217.5899999999999</v>
      </c>
      <c r="L160" s="29">
        <v>976.13</v>
      </c>
      <c r="M160" s="33">
        <f t="shared" ref="M160:M174" si="39">(K160-L160)/L160*100</f>
        <v>24.736459283087285</v>
      </c>
      <c r="N160" s="166">
        <f t="shared" ref="N160:N168" si="40">D160/D327*100</f>
        <v>4.5189323515009665</v>
      </c>
    </row>
    <row r="161" spans="1:14">
      <c r="A161" s="211"/>
      <c r="B161" s="193" t="s">
        <v>20</v>
      </c>
      <c r="C161" s="29">
        <v>142.11923100000001</v>
      </c>
      <c r="D161" s="29">
        <v>458.35534999999999</v>
      </c>
      <c r="E161" s="29">
        <v>584.44422899999995</v>
      </c>
      <c r="F161" s="12">
        <f t="shared" si="38"/>
        <v>-21.57415074758142</v>
      </c>
      <c r="G161" s="29">
        <v>5687</v>
      </c>
      <c r="H161" s="29">
        <v>113740</v>
      </c>
      <c r="I161" s="30">
        <v>676</v>
      </c>
      <c r="J161" s="30">
        <v>135.54</v>
      </c>
      <c r="K161" s="29">
        <v>340.98</v>
      </c>
      <c r="L161" s="29">
        <v>274.26</v>
      </c>
      <c r="M161" s="33">
        <f t="shared" si="39"/>
        <v>24.327280682564002</v>
      </c>
      <c r="N161" s="166">
        <f t="shared" si="40"/>
        <v>4.5395060517751977</v>
      </c>
    </row>
    <row r="162" spans="1:14">
      <c r="A162" s="211"/>
      <c r="B162" s="193" t="s">
        <v>21</v>
      </c>
      <c r="C162" s="29">
        <v>14.762023999999998</v>
      </c>
      <c r="D162" s="29">
        <v>145.609973</v>
      </c>
      <c r="E162" s="29">
        <v>165.13898700000001</v>
      </c>
      <c r="F162" s="12">
        <f t="shared" si="38"/>
        <v>-11.825804647814643</v>
      </c>
      <c r="G162" s="29">
        <v>43</v>
      </c>
      <c r="H162" s="29">
        <v>188027.48421300002</v>
      </c>
      <c r="I162" s="30">
        <v>9</v>
      </c>
      <c r="J162" s="30">
        <v>7.6</v>
      </c>
      <c r="K162" s="29">
        <v>14.18</v>
      </c>
      <c r="L162" s="29">
        <v>5.4</v>
      </c>
      <c r="M162" s="33">
        <f t="shared" si="39"/>
        <v>162.59259259259258</v>
      </c>
      <c r="N162" s="166">
        <f t="shared" si="40"/>
        <v>7.7364768474264896</v>
      </c>
    </row>
    <row r="163" spans="1:14">
      <c r="A163" s="211"/>
      <c r="B163" s="193" t="s">
        <v>22</v>
      </c>
      <c r="C163" s="29">
        <v>8.942475</v>
      </c>
      <c r="D163" s="29">
        <v>153.93328700000001</v>
      </c>
      <c r="E163" s="29">
        <v>165.444717</v>
      </c>
      <c r="F163" s="12">
        <f t="shared" si="38"/>
        <v>-6.957871008960649</v>
      </c>
      <c r="G163" s="29">
        <v>3314</v>
      </c>
      <c r="H163" s="29">
        <v>217424.07</v>
      </c>
      <c r="I163" s="30">
        <v>252</v>
      </c>
      <c r="J163" s="30">
        <v>7.27</v>
      </c>
      <c r="K163" s="29">
        <v>31.76</v>
      </c>
      <c r="L163" s="29">
        <v>37.97</v>
      </c>
      <c r="M163" s="33">
        <f t="shared" si="39"/>
        <v>-16.355017118777976</v>
      </c>
      <c r="N163" s="166">
        <f t="shared" si="40"/>
        <v>10.086689824049104</v>
      </c>
    </row>
    <row r="164" spans="1:14">
      <c r="A164" s="211"/>
      <c r="B164" s="193" t="s">
        <v>23</v>
      </c>
      <c r="C164" s="29">
        <v>0</v>
      </c>
      <c r="D164" s="29">
        <v>7.6566049999999999</v>
      </c>
      <c r="E164" s="29">
        <v>10.969814999999999</v>
      </c>
      <c r="F164" s="12">
        <f t="shared" si="38"/>
        <v>-30.202970606158804</v>
      </c>
      <c r="G164" s="29">
        <v>5</v>
      </c>
      <c r="H164" s="29">
        <v>3701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166">
        <f t="shared" si="40"/>
        <v>3.7605197704264253</v>
      </c>
    </row>
    <row r="165" spans="1:14">
      <c r="A165" s="211"/>
      <c r="B165" s="193" t="s">
        <v>24</v>
      </c>
      <c r="C165" s="29">
        <v>22.168030999999999</v>
      </c>
      <c r="D165" s="29">
        <v>98.918627999999998</v>
      </c>
      <c r="E165" s="29">
        <v>135.24213899999998</v>
      </c>
      <c r="F165" s="12">
        <f t="shared" si="38"/>
        <v>-26.858131103649573</v>
      </c>
      <c r="G165" s="29">
        <v>140</v>
      </c>
      <c r="H165" s="29">
        <v>178432.09548599998</v>
      </c>
      <c r="I165" s="30">
        <v>170</v>
      </c>
      <c r="J165" s="30">
        <v>11.16</v>
      </c>
      <c r="K165" s="29">
        <v>101.49</v>
      </c>
      <c r="L165" s="29">
        <v>87.19</v>
      </c>
      <c r="M165" s="33">
        <f t="shared" si="39"/>
        <v>16.400963413235459</v>
      </c>
      <c r="N165" s="166">
        <f t="shared" si="40"/>
        <v>2.4287502268293149</v>
      </c>
    </row>
    <row r="166" spans="1:14">
      <c r="A166" s="211"/>
      <c r="B166" s="193" t="s">
        <v>25</v>
      </c>
      <c r="C166" s="29">
        <v>10.08</v>
      </c>
      <c r="D166" s="29">
        <v>17.628399999999999</v>
      </c>
      <c r="E166" s="29">
        <v>6.5347540000000004</v>
      </c>
      <c r="F166" s="12">
        <f t="shared" si="38"/>
        <v>169.76378911891709</v>
      </c>
      <c r="G166" s="29">
        <v>13</v>
      </c>
      <c r="H166" s="29">
        <v>918.91</v>
      </c>
      <c r="I166" s="30">
        <v>0</v>
      </c>
      <c r="J166" s="30">
        <v>0</v>
      </c>
      <c r="K166" s="30">
        <v>0</v>
      </c>
      <c r="L166" s="29">
        <v>116.09</v>
      </c>
      <c r="M166" s="33">
        <f t="shared" si="39"/>
        <v>-100</v>
      </c>
      <c r="N166" s="166">
        <f t="shared" si="40"/>
        <v>0.29740635707552643</v>
      </c>
    </row>
    <row r="167" spans="1:14">
      <c r="A167" s="211"/>
      <c r="B167" s="193" t="s">
        <v>26</v>
      </c>
      <c r="C167" s="29">
        <v>37.345349999999996</v>
      </c>
      <c r="D167" s="29">
        <v>2688.1635609999998</v>
      </c>
      <c r="E167" s="29">
        <v>808.35963600000002</v>
      </c>
      <c r="F167" s="12">
        <f t="shared" si="38"/>
        <v>232.54549600000064</v>
      </c>
      <c r="G167" s="29">
        <v>5621</v>
      </c>
      <c r="H167" s="29">
        <v>1084181.4866510001</v>
      </c>
      <c r="I167" s="30">
        <v>714</v>
      </c>
      <c r="J167" s="30">
        <v>194.05</v>
      </c>
      <c r="K167" s="29">
        <v>213.81</v>
      </c>
      <c r="L167" s="29">
        <v>43.93</v>
      </c>
      <c r="M167" s="33">
        <f t="shared" si="39"/>
        <v>386.70612337810149</v>
      </c>
      <c r="N167" s="166">
        <f t="shared" si="40"/>
        <v>29.557593423979789</v>
      </c>
    </row>
    <row r="168" spans="1:14">
      <c r="A168" s="211"/>
      <c r="B168" s="193" t="s">
        <v>27</v>
      </c>
      <c r="C168" s="29">
        <v>6.049048</v>
      </c>
      <c r="D168" s="29">
        <v>14.489896</v>
      </c>
      <c r="E168" s="29">
        <v>6.6873539999999991</v>
      </c>
      <c r="F168" s="12">
        <f t="shared" si="38"/>
        <v>116.67607247948892</v>
      </c>
      <c r="G168" s="29">
        <v>26</v>
      </c>
      <c r="H168" s="29">
        <v>2959.3135789999997</v>
      </c>
      <c r="I168" s="30">
        <v>0</v>
      </c>
      <c r="J168" s="30">
        <v>0</v>
      </c>
      <c r="K168" s="30">
        <v>0</v>
      </c>
      <c r="L168" s="30">
        <v>3.48</v>
      </c>
      <c r="M168" s="33">
        <f t="shared" si="39"/>
        <v>-100</v>
      </c>
      <c r="N168" s="166">
        <f t="shared" si="40"/>
        <v>1.5635553534853477</v>
      </c>
    </row>
    <row r="169" spans="1:14">
      <c r="A169" s="211"/>
      <c r="B169" s="14" t="s">
        <v>28</v>
      </c>
      <c r="C169" s="29">
        <v>0</v>
      </c>
      <c r="D169" s="29">
        <v>0</v>
      </c>
      <c r="E169" s="29">
        <v>0</v>
      </c>
      <c r="F169" s="12">
        <v>0</v>
      </c>
      <c r="G169" s="29">
        <v>0</v>
      </c>
      <c r="H169" s="29">
        <v>0</v>
      </c>
      <c r="I169" s="30">
        <v>0</v>
      </c>
      <c r="J169" s="30">
        <v>0</v>
      </c>
      <c r="K169" s="30">
        <v>0</v>
      </c>
      <c r="L169" s="29">
        <v>11.45</v>
      </c>
      <c r="M169" s="33">
        <f t="shared" si="39"/>
        <v>-100</v>
      </c>
      <c r="N169" s="166">
        <f t="shared" ref="N169:N171" si="41">D169/D336*100</f>
        <v>0</v>
      </c>
    </row>
    <row r="170" spans="1:14">
      <c r="A170" s="211"/>
      <c r="B170" s="14" t="s">
        <v>29</v>
      </c>
      <c r="C170" s="29">
        <v>1.2429250000000001</v>
      </c>
      <c r="D170" s="29">
        <v>1.2429250000000001</v>
      </c>
      <c r="E170" s="29">
        <v>0</v>
      </c>
      <c r="F170" s="12">
        <v>0</v>
      </c>
      <c r="G170" s="29">
        <v>2</v>
      </c>
      <c r="H170" s="29">
        <v>380.53300000000002</v>
      </c>
      <c r="I170" s="30">
        <v>0</v>
      </c>
      <c r="J170" s="30">
        <v>0</v>
      </c>
      <c r="K170" s="30">
        <v>0</v>
      </c>
      <c r="L170" s="30">
        <v>0</v>
      </c>
      <c r="M170" s="33">
        <v>0</v>
      </c>
      <c r="N170" s="166">
        <f t="shared" si="41"/>
        <v>0.63673299685197726</v>
      </c>
    </row>
    <row r="171" spans="1:14">
      <c r="A171" s="211"/>
      <c r="B171" s="14" t="s">
        <v>30</v>
      </c>
      <c r="C171" s="34">
        <v>4.6708400000000001</v>
      </c>
      <c r="D171" s="34">
        <v>12.652253999999999</v>
      </c>
      <c r="E171" s="34">
        <v>5.9651889999999996</v>
      </c>
      <c r="F171" s="12">
        <f t="shared" ref="F171" si="42">(D171-E171)/E171*100</f>
        <v>112.10147742175478</v>
      </c>
      <c r="G171" s="41">
        <v>16</v>
      </c>
      <c r="H171" s="41">
        <v>1486.2305789999998</v>
      </c>
      <c r="I171" s="30">
        <v>0</v>
      </c>
      <c r="J171" s="30">
        <v>0</v>
      </c>
      <c r="K171" s="30">
        <v>0</v>
      </c>
      <c r="L171" s="30">
        <v>0</v>
      </c>
      <c r="M171" s="33">
        <v>0</v>
      </c>
      <c r="N171" s="166">
        <f t="shared" si="41"/>
        <v>3.4310440085799532</v>
      </c>
    </row>
    <row r="172" spans="1:14" ht="14.25" thickBot="1">
      <c r="A172" s="212"/>
      <c r="B172" s="15" t="s">
        <v>31</v>
      </c>
      <c r="C172" s="16">
        <f t="shared" ref="C172:L172" si="43">C160+C162+C163+C164+C165+C166+C167+C168</f>
        <v>540.85774499999991</v>
      </c>
      <c r="D172" s="16">
        <f t="shared" si="43"/>
        <v>4632.1788339999994</v>
      </c>
      <c r="E172" s="16">
        <f t="shared" si="43"/>
        <v>3005.2082680000003</v>
      </c>
      <c r="F172" s="17">
        <f>(D172-E172)/E172*100</f>
        <v>54.138363165184757</v>
      </c>
      <c r="G172" s="16">
        <f t="shared" si="43"/>
        <v>21897</v>
      </c>
      <c r="H172" s="16">
        <f t="shared" si="43"/>
        <v>3147871.002264</v>
      </c>
      <c r="I172" s="16">
        <f>I160+I162+I163+I164+I165+I166+I167+I168</f>
        <v>2516</v>
      </c>
      <c r="J172" s="16">
        <f t="shared" si="43"/>
        <v>699.15000000000009</v>
      </c>
      <c r="K172" s="16">
        <f t="shared" si="43"/>
        <v>1578.83</v>
      </c>
      <c r="L172" s="16">
        <f t="shared" si="43"/>
        <v>1270.19</v>
      </c>
      <c r="M172" s="16">
        <f t="shared" si="39"/>
        <v>24.29872696210802</v>
      </c>
      <c r="N172" s="167">
        <f>D172/D339*100</f>
        <v>8.1330541268622589</v>
      </c>
    </row>
    <row r="173" spans="1:14" ht="14.25" thickTop="1">
      <c r="A173" s="227" t="s">
        <v>41</v>
      </c>
      <c r="B173" s="18" t="s">
        <v>19</v>
      </c>
      <c r="C173" s="202">
        <v>144.71</v>
      </c>
      <c r="D173" s="208">
        <v>492.66</v>
      </c>
      <c r="E173" s="208">
        <v>443.4</v>
      </c>
      <c r="F173" s="201">
        <f>(D173-E173)/E173*100</f>
        <v>11.109607577807861</v>
      </c>
      <c r="G173" s="202">
        <v>5285</v>
      </c>
      <c r="H173" s="202">
        <v>399841.44</v>
      </c>
      <c r="I173" s="202">
        <v>849</v>
      </c>
      <c r="J173" s="202">
        <v>47.49</v>
      </c>
      <c r="K173" s="208">
        <v>309.58</v>
      </c>
      <c r="L173" s="208">
        <v>164.71</v>
      </c>
      <c r="M173" s="107">
        <f t="shared" si="39"/>
        <v>87.954586849614458</v>
      </c>
      <c r="N173" s="168">
        <f t="shared" ref="N173:N178" si="44">D173/D327*100</f>
        <v>1.4785024729377567</v>
      </c>
    </row>
    <row r="174" spans="1:14">
      <c r="A174" s="211"/>
      <c r="B174" s="193" t="s">
        <v>20</v>
      </c>
      <c r="C174" s="72">
        <v>60.07</v>
      </c>
      <c r="D174" s="103">
        <v>202.65</v>
      </c>
      <c r="E174" s="103">
        <v>207.74</v>
      </c>
      <c r="F174" s="12">
        <f>(D174-E174)/E174*100</f>
        <v>-2.4501781072494477</v>
      </c>
      <c r="G174" s="72">
        <v>2546</v>
      </c>
      <c r="H174" s="72">
        <v>50920</v>
      </c>
      <c r="I174" s="72">
        <v>408</v>
      </c>
      <c r="J174" s="72">
        <v>19</v>
      </c>
      <c r="K174" s="103">
        <v>183.66</v>
      </c>
      <c r="L174" s="103">
        <v>71.459999999999994</v>
      </c>
      <c r="M174" s="31">
        <f t="shared" si="39"/>
        <v>157.01091519731321</v>
      </c>
      <c r="N174" s="166">
        <f t="shared" si="44"/>
        <v>2.0070255564645292</v>
      </c>
    </row>
    <row r="175" spans="1:14">
      <c r="A175" s="211"/>
      <c r="B175" s="193" t="s">
        <v>21</v>
      </c>
      <c r="C175" s="72">
        <v>2.2400000000000002</v>
      </c>
      <c r="D175" s="103">
        <v>34.950000000000003</v>
      </c>
      <c r="E175" s="103">
        <v>23.11</v>
      </c>
      <c r="F175" s="12">
        <f>(D175-E175)/E175*100</f>
        <v>51.23323236694074</v>
      </c>
      <c r="G175" s="72">
        <v>15</v>
      </c>
      <c r="H175" s="72">
        <v>33497.19</v>
      </c>
      <c r="I175" s="72">
        <v>0</v>
      </c>
      <c r="J175" s="72">
        <v>0</v>
      </c>
      <c r="K175" s="72">
        <v>0</v>
      </c>
      <c r="L175" s="72">
        <v>0</v>
      </c>
      <c r="M175" s="31">
        <v>0</v>
      </c>
      <c r="N175" s="166">
        <f t="shared" si="44"/>
        <v>1.8569460610885202</v>
      </c>
    </row>
    <row r="176" spans="1:14">
      <c r="A176" s="211"/>
      <c r="B176" s="193" t="s">
        <v>22</v>
      </c>
      <c r="C176" s="72">
        <v>3.0000000000000001E-3</v>
      </c>
      <c r="D176" s="103">
        <v>3.0000000000000001E-3</v>
      </c>
      <c r="E176" s="103">
        <v>0.01</v>
      </c>
      <c r="F176" s="12">
        <f>(D176-E176)/E176*100</f>
        <v>-70</v>
      </c>
      <c r="G176" s="72">
        <v>1</v>
      </c>
      <c r="H176" s="72">
        <v>0.01</v>
      </c>
      <c r="I176" s="72">
        <v>0</v>
      </c>
      <c r="J176" s="72">
        <v>0</v>
      </c>
      <c r="K176" s="72">
        <v>0</v>
      </c>
      <c r="L176" s="103">
        <v>0</v>
      </c>
      <c r="M176" s="31">
        <v>0</v>
      </c>
      <c r="N176" s="166">
        <f t="shared" si="44"/>
        <v>1.9657911593966881E-4</v>
      </c>
    </row>
    <row r="177" spans="1:14">
      <c r="A177" s="211"/>
      <c r="B177" s="193" t="s">
        <v>23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31">
        <v>0</v>
      </c>
      <c r="N177" s="166">
        <f t="shared" si="44"/>
        <v>0</v>
      </c>
    </row>
    <row r="178" spans="1:14">
      <c r="A178" s="211"/>
      <c r="B178" s="193" t="s">
        <v>24</v>
      </c>
      <c r="C178" s="72">
        <v>3.28</v>
      </c>
      <c r="D178" s="103">
        <v>20.82</v>
      </c>
      <c r="E178" s="103">
        <v>17.41</v>
      </c>
      <c r="F178" s="12">
        <f>(D178-E178)/E178*100</f>
        <v>19.586444572085011</v>
      </c>
      <c r="G178" s="72">
        <v>20</v>
      </c>
      <c r="H178" s="72">
        <v>12996.43</v>
      </c>
      <c r="I178" s="103">
        <v>2</v>
      </c>
      <c r="J178" s="72">
        <v>0.22</v>
      </c>
      <c r="K178" s="103">
        <v>0.27</v>
      </c>
      <c r="L178" s="103">
        <v>1.1200000000000001</v>
      </c>
      <c r="M178" s="31">
        <f>(K178-L178)/L178*100</f>
        <v>-75.892857142857139</v>
      </c>
      <c r="N178" s="166">
        <f t="shared" si="44"/>
        <v>0.51119370279363696</v>
      </c>
    </row>
    <row r="179" spans="1:14">
      <c r="A179" s="211"/>
      <c r="B179" s="193" t="s">
        <v>25</v>
      </c>
      <c r="C179" s="72">
        <v>0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31">
        <v>0</v>
      </c>
      <c r="N179" s="166">
        <f t="shared" ref="N179:N184" si="45">D179/D333*100</f>
        <v>0</v>
      </c>
    </row>
    <row r="180" spans="1:14">
      <c r="A180" s="211"/>
      <c r="B180" s="193" t="s">
        <v>26</v>
      </c>
      <c r="C180" s="72">
        <v>1.96</v>
      </c>
      <c r="D180" s="103">
        <v>9.4600000000000009</v>
      </c>
      <c r="E180" s="103">
        <v>36.64</v>
      </c>
      <c r="F180" s="12">
        <f>(D180-E180)/E180*100</f>
        <v>-74.181222707423572</v>
      </c>
      <c r="G180" s="72">
        <v>265</v>
      </c>
      <c r="H180" s="72">
        <v>25451.26</v>
      </c>
      <c r="I180" s="103">
        <v>16</v>
      </c>
      <c r="J180" s="72">
        <v>0.28000000000000003</v>
      </c>
      <c r="K180" s="72">
        <v>3.58</v>
      </c>
      <c r="L180" s="103">
        <v>2.13</v>
      </c>
      <c r="M180" s="31">
        <f>(K180-L180)/L180*100</f>
        <v>68.075117370892031</v>
      </c>
      <c r="N180" s="166">
        <f t="shared" si="45"/>
        <v>0.10401704637601433</v>
      </c>
    </row>
    <row r="181" spans="1:14">
      <c r="A181" s="211"/>
      <c r="B181" s="193" t="s">
        <v>27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31">
        <v>0</v>
      </c>
      <c r="N181" s="166">
        <f t="shared" si="45"/>
        <v>0</v>
      </c>
    </row>
    <row r="182" spans="1:14">
      <c r="A182" s="211"/>
      <c r="B182" s="14" t="s">
        <v>28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31">
        <v>0</v>
      </c>
      <c r="N182" s="166">
        <f t="shared" si="45"/>
        <v>0</v>
      </c>
    </row>
    <row r="183" spans="1:14">
      <c r="A183" s="211"/>
      <c r="B183" s="14" t="s">
        <v>29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31">
        <v>0</v>
      </c>
      <c r="N183" s="166">
        <f t="shared" si="45"/>
        <v>0</v>
      </c>
    </row>
    <row r="184" spans="1:14">
      <c r="A184" s="211"/>
      <c r="B184" s="14" t="s">
        <v>30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31">
        <v>0</v>
      </c>
      <c r="N184" s="166">
        <f t="shared" si="45"/>
        <v>0</v>
      </c>
    </row>
    <row r="185" spans="1:14" ht="14.25" thickBot="1">
      <c r="A185" s="213"/>
      <c r="B185" s="35" t="s">
        <v>31</v>
      </c>
      <c r="C185" s="36">
        <f t="shared" ref="C185:L185" si="46">C173+C175+C176+C177+C178+C179+C180+C181</f>
        <v>152.19300000000001</v>
      </c>
      <c r="D185" s="36">
        <f>D173+D175+D176+D177+D178+D179+D180+D181</f>
        <v>557.89300000000014</v>
      </c>
      <c r="E185" s="36">
        <f t="shared" si="46"/>
        <v>520.57000000000005</v>
      </c>
      <c r="F185" s="209">
        <f>(D185-E185)/E185*100</f>
        <v>7.1696409704746884</v>
      </c>
      <c r="G185" s="36">
        <f t="shared" si="46"/>
        <v>5586</v>
      </c>
      <c r="H185" s="36">
        <f t="shared" si="46"/>
        <v>471786.33</v>
      </c>
      <c r="I185" s="36">
        <f t="shared" si="46"/>
        <v>867</v>
      </c>
      <c r="J185" s="36">
        <f t="shared" si="46"/>
        <v>47.99</v>
      </c>
      <c r="K185" s="36">
        <f>K173+K175+K176+K177+K178+K179+K180+K181</f>
        <v>313.42999999999995</v>
      </c>
      <c r="L185" s="36">
        <f t="shared" si="46"/>
        <v>167.96</v>
      </c>
      <c r="M185" s="36">
        <f>(K185-L185)/L185*100</f>
        <v>86.609907120742989</v>
      </c>
      <c r="N185" s="205">
        <f>D185/D339*100</f>
        <v>0.97953341798754212</v>
      </c>
    </row>
    <row r="186" spans="1:14">
      <c r="A186" s="62"/>
      <c r="N186" s="169"/>
    </row>
    <row r="187" spans="1:14">
      <c r="A187" s="62"/>
      <c r="N187" s="169"/>
    </row>
    <row r="188" spans="1:14">
      <c r="A188" s="62"/>
      <c r="N188" s="169"/>
    </row>
    <row r="189" spans="1:14" s="57" customFormat="1" ht="18.75">
      <c r="A189" s="228" t="str">
        <f>A1</f>
        <v>2023年4月丹东市财产保险业务统计表</v>
      </c>
      <c r="B189" s="228"/>
      <c r="C189" s="228"/>
      <c r="D189" s="228"/>
      <c r="E189" s="228"/>
      <c r="F189" s="228"/>
      <c r="G189" s="228"/>
      <c r="H189" s="228"/>
      <c r="I189" s="228"/>
      <c r="J189" s="228"/>
      <c r="K189" s="228"/>
      <c r="L189" s="228"/>
      <c r="M189" s="228"/>
      <c r="N189" s="228"/>
    </row>
    <row r="190" spans="1:14" s="57" customFormat="1" ht="14.25" thickBot="1">
      <c r="A190" s="63"/>
      <c r="B190" s="59" t="s">
        <v>0</v>
      </c>
      <c r="C190" s="58"/>
      <c r="D190" s="58"/>
      <c r="F190" s="148"/>
      <c r="G190" s="73" t="str">
        <f>G2</f>
        <v>（2023年4月）</v>
      </c>
      <c r="H190" s="58"/>
      <c r="I190" s="58"/>
      <c r="J190" s="58"/>
      <c r="K190" s="58"/>
      <c r="L190" s="59" t="s">
        <v>1</v>
      </c>
      <c r="N190" s="148"/>
    </row>
    <row r="191" spans="1:14" ht="13.5" customHeight="1">
      <c r="A191" s="210" t="s">
        <v>116</v>
      </c>
      <c r="B191" s="161" t="s">
        <v>3</v>
      </c>
      <c r="C191" s="215" t="s">
        <v>4</v>
      </c>
      <c r="D191" s="215"/>
      <c r="E191" s="215"/>
      <c r="F191" s="216"/>
      <c r="G191" s="215" t="s">
        <v>5</v>
      </c>
      <c r="H191" s="215"/>
      <c r="I191" s="215" t="s">
        <v>6</v>
      </c>
      <c r="J191" s="215"/>
      <c r="K191" s="215"/>
      <c r="L191" s="215"/>
      <c r="M191" s="215"/>
      <c r="N191" s="218" t="s">
        <v>7</v>
      </c>
    </row>
    <row r="192" spans="1:14">
      <c r="A192" s="211"/>
      <c r="B192" s="58" t="s">
        <v>8</v>
      </c>
      <c r="C192" s="217" t="s">
        <v>9</v>
      </c>
      <c r="D192" s="217" t="s">
        <v>10</v>
      </c>
      <c r="E192" s="217" t="s">
        <v>11</v>
      </c>
      <c r="F192" s="149" t="s">
        <v>12</v>
      </c>
      <c r="G192" s="217" t="s">
        <v>13</v>
      </c>
      <c r="H192" s="217" t="s">
        <v>14</v>
      </c>
      <c r="I192" s="193" t="s">
        <v>13</v>
      </c>
      <c r="J192" s="217" t="s">
        <v>15</v>
      </c>
      <c r="K192" s="217"/>
      <c r="L192" s="217"/>
      <c r="M192" s="193" t="s">
        <v>12</v>
      </c>
      <c r="N192" s="219"/>
    </row>
    <row r="193" spans="1:14">
      <c r="A193" s="226"/>
      <c r="B193" s="162" t="s">
        <v>16</v>
      </c>
      <c r="C193" s="217"/>
      <c r="D193" s="217"/>
      <c r="E193" s="217"/>
      <c r="F193" s="149" t="s">
        <v>17</v>
      </c>
      <c r="G193" s="217"/>
      <c r="H193" s="217"/>
      <c r="I193" s="33" t="s">
        <v>18</v>
      </c>
      <c r="J193" s="193" t="s">
        <v>9</v>
      </c>
      <c r="K193" s="193" t="s">
        <v>10</v>
      </c>
      <c r="L193" s="193" t="s">
        <v>11</v>
      </c>
      <c r="M193" s="193" t="s">
        <v>17</v>
      </c>
      <c r="N193" s="194" t="s">
        <v>17</v>
      </c>
    </row>
    <row r="194" spans="1:14" ht="15" customHeight="1">
      <c r="A194" s="225" t="s">
        <v>42</v>
      </c>
      <c r="B194" s="193" t="s">
        <v>19</v>
      </c>
      <c r="C194" s="193">
        <v>277.44692299999997</v>
      </c>
      <c r="D194" s="32">
        <v>1010.535162</v>
      </c>
      <c r="E194" s="32">
        <v>1072.4930979999999</v>
      </c>
      <c r="F194" s="150">
        <f>(D194-E194)/E194*100</f>
        <v>-5.7770009070958057</v>
      </c>
      <c r="G194" s="32">
        <v>8111</v>
      </c>
      <c r="H194" s="31">
        <v>809218.81905299996</v>
      </c>
      <c r="I194" s="31">
        <v>1098</v>
      </c>
      <c r="J194" s="31">
        <v>91.832560000000001</v>
      </c>
      <c r="K194" s="31">
        <v>444.38478700000002</v>
      </c>
      <c r="L194" s="31">
        <v>346.27488</v>
      </c>
      <c r="M194" s="31">
        <f t="shared" ref="M194:M206" si="47">(K194-L194)/L194*100</f>
        <v>28.332955309954915</v>
      </c>
      <c r="N194" s="166">
        <f t="shared" ref="N194:N199" si="48">D194/D327*100</f>
        <v>3.0326771729134832</v>
      </c>
    </row>
    <row r="195" spans="1:14" ht="15" customHeight="1">
      <c r="A195" s="211"/>
      <c r="B195" s="193" t="s">
        <v>20</v>
      </c>
      <c r="C195" s="193">
        <v>102.91678199999996</v>
      </c>
      <c r="D195" s="32">
        <v>365.38005199999998</v>
      </c>
      <c r="E195" s="32">
        <v>418.256462</v>
      </c>
      <c r="F195" s="150">
        <f>(D195-E195)/E195*100</f>
        <v>-12.642102347243597</v>
      </c>
      <c r="G195" s="32">
        <v>4135</v>
      </c>
      <c r="H195" s="31">
        <v>82700</v>
      </c>
      <c r="I195" s="31">
        <v>531</v>
      </c>
      <c r="J195" s="31">
        <v>38.817932999999982</v>
      </c>
      <c r="K195" s="31">
        <v>177.21053499999999</v>
      </c>
      <c r="L195" s="31">
        <v>126.401051</v>
      </c>
      <c r="M195" s="31">
        <f t="shared" si="47"/>
        <v>40.197042348959585</v>
      </c>
      <c r="N195" s="166">
        <f t="shared" si="48"/>
        <v>3.6186878963056426</v>
      </c>
    </row>
    <row r="196" spans="1:14" ht="15" customHeight="1">
      <c r="A196" s="211"/>
      <c r="B196" s="193" t="s">
        <v>21</v>
      </c>
      <c r="C196" s="193">
        <v>1.9908520000000003</v>
      </c>
      <c r="D196" s="32">
        <v>17.026638999999999</v>
      </c>
      <c r="E196" s="32">
        <v>25.346368999999999</v>
      </c>
      <c r="F196" s="150">
        <f>(D196-E196)/E196*100</f>
        <v>-32.824149289391315</v>
      </c>
      <c r="G196" s="32">
        <v>327</v>
      </c>
      <c r="H196" s="31">
        <v>20449.876152000001</v>
      </c>
      <c r="I196" s="31">
        <v>2</v>
      </c>
      <c r="J196" s="31">
        <v>1.614652</v>
      </c>
      <c r="K196" s="31">
        <v>1.614652</v>
      </c>
      <c r="L196" s="31">
        <v>450.54930000000002</v>
      </c>
      <c r="M196" s="31">
        <f t="shared" si="47"/>
        <v>-99.641625899762815</v>
      </c>
      <c r="N196" s="166">
        <f t="shared" si="48"/>
        <v>0.90465093632692939</v>
      </c>
    </row>
    <row r="197" spans="1:14" ht="15" customHeight="1">
      <c r="A197" s="211"/>
      <c r="B197" s="193" t="s">
        <v>22</v>
      </c>
      <c r="C197" s="193">
        <v>3.7490559999999995</v>
      </c>
      <c r="D197" s="32">
        <v>23.983599999999999</v>
      </c>
      <c r="E197" s="32">
        <v>20.871375</v>
      </c>
      <c r="F197" s="150">
        <f>(D197-E197)/E197*100</f>
        <v>14.911451689215486</v>
      </c>
      <c r="G197" s="32">
        <v>323</v>
      </c>
      <c r="H197" s="31">
        <v>222528.54444699999</v>
      </c>
      <c r="I197" s="31">
        <v>131</v>
      </c>
      <c r="J197" s="31">
        <v>2.8619000000000003</v>
      </c>
      <c r="K197" s="31">
        <v>11.0662</v>
      </c>
      <c r="L197" s="31">
        <v>6.3448000000000002</v>
      </c>
      <c r="M197" s="31">
        <f t="shared" si="47"/>
        <v>74.413693103013486</v>
      </c>
      <c r="N197" s="166">
        <f t="shared" si="48"/>
        <v>1.5715582950168803</v>
      </c>
    </row>
    <row r="198" spans="1:14" ht="15" customHeight="1">
      <c r="A198" s="211"/>
      <c r="B198" s="193" t="s">
        <v>23</v>
      </c>
      <c r="C198" s="193">
        <v>0.4528319999999999</v>
      </c>
      <c r="D198" s="32">
        <v>3.7358639999999999</v>
      </c>
      <c r="E198" s="32">
        <v>0</v>
      </c>
      <c r="F198" s="150">
        <v>0</v>
      </c>
      <c r="G198" s="32">
        <v>33</v>
      </c>
      <c r="H198" s="31">
        <v>33000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66">
        <f t="shared" si="48"/>
        <v>1.8348589788325695</v>
      </c>
    </row>
    <row r="199" spans="1:14" ht="15" customHeight="1">
      <c r="A199" s="211"/>
      <c r="B199" s="193" t="s">
        <v>24</v>
      </c>
      <c r="C199" s="193">
        <v>20.683509000000001</v>
      </c>
      <c r="D199" s="32">
        <v>109.202393</v>
      </c>
      <c r="E199" s="32">
        <v>97.472060999999997</v>
      </c>
      <c r="F199" s="150">
        <f>(D199-E199)/E199*100</f>
        <v>12.034558292555243</v>
      </c>
      <c r="G199" s="32">
        <v>184</v>
      </c>
      <c r="H199" s="31">
        <v>147460.88831800001</v>
      </c>
      <c r="I199" s="31">
        <v>21</v>
      </c>
      <c r="J199" s="31">
        <v>60.352900000000005</v>
      </c>
      <c r="K199" s="31">
        <v>63.852600000000002</v>
      </c>
      <c r="L199" s="31">
        <v>4.7750000000000004</v>
      </c>
      <c r="M199" s="31">
        <f t="shared" si="47"/>
        <v>1237.22722513089</v>
      </c>
      <c r="N199" s="166">
        <f t="shared" si="48"/>
        <v>2.6812476287990368</v>
      </c>
    </row>
    <row r="200" spans="1:14" ht="15" customHeight="1">
      <c r="A200" s="211"/>
      <c r="B200" s="193" t="s">
        <v>25</v>
      </c>
      <c r="C200" s="193">
        <v>0</v>
      </c>
      <c r="D200" s="32">
        <v>0</v>
      </c>
      <c r="E200" s="32">
        <v>9.0525000000000002</v>
      </c>
      <c r="F200" s="150">
        <v>0</v>
      </c>
      <c r="G200" s="32">
        <v>0</v>
      </c>
      <c r="H200" s="31">
        <v>0</v>
      </c>
      <c r="I200" s="31">
        <v>3</v>
      </c>
      <c r="J200" s="31">
        <v>0</v>
      </c>
      <c r="K200" s="31">
        <v>6.0313100000000004</v>
      </c>
      <c r="L200" s="33">
        <v>2.8503180000000001</v>
      </c>
      <c r="M200" s="31">
        <v>0</v>
      </c>
      <c r="N200" s="166">
        <f t="shared" ref="N200:N203" si="49">D200/D333*100</f>
        <v>0</v>
      </c>
    </row>
    <row r="201" spans="1:14" ht="15" customHeight="1">
      <c r="A201" s="211"/>
      <c r="B201" s="193" t="s">
        <v>26</v>
      </c>
      <c r="C201" s="193">
        <v>58.41810000000001</v>
      </c>
      <c r="D201" s="32">
        <v>179.79650000000001</v>
      </c>
      <c r="E201" s="32">
        <v>136.73038299999999</v>
      </c>
      <c r="F201" s="150">
        <f>(D201-E201)/E201*100</f>
        <v>31.497108437120392</v>
      </c>
      <c r="G201" s="32">
        <v>2459</v>
      </c>
      <c r="H201" s="31">
        <v>1519362.1302</v>
      </c>
      <c r="I201" s="31">
        <v>88</v>
      </c>
      <c r="J201" s="31">
        <v>7.8529970000000002</v>
      </c>
      <c r="K201" s="31">
        <v>21.519956000000001</v>
      </c>
      <c r="L201" s="31">
        <v>32.247345000000003</v>
      </c>
      <c r="M201" s="31">
        <f t="shared" si="47"/>
        <v>-33.265960344952433</v>
      </c>
      <c r="N201" s="166">
        <f t="shared" si="49"/>
        <v>1.9769451246030716</v>
      </c>
    </row>
    <row r="202" spans="1:14" ht="15" customHeight="1">
      <c r="A202" s="211"/>
      <c r="B202" s="193" t="s">
        <v>27</v>
      </c>
      <c r="C202" s="193">
        <v>125.694789</v>
      </c>
      <c r="D202" s="32">
        <v>161.3725</v>
      </c>
      <c r="E202" s="32">
        <v>1302.7752379999999</v>
      </c>
      <c r="F202" s="150">
        <f>(D202-E202)/E202*100</f>
        <v>-87.613174146007225</v>
      </c>
      <c r="G202" s="32">
        <v>275</v>
      </c>
      <c r="H202" s="31">
        <v>39342.646000000001</v>
      </c>
      <c r="I202" s="31">
        <v>73</v>
      </c>
      <c r="J202" s="31">
        <v>67.732626999999979</v>
      </c>
      <c r="K202" s="31">
        <v>508.66735299999999</v>
      </c>
      <c r="L202" s="31">
        <v>291.13798400000002</v>
      </c>
      <c r="M202" s="31">
        <f t="shared" si="47"/>
        <v>74.716931817457379</v>
      </c>
      <c r="N202" s="166">
        <f t="shared" si="49"/>
        <v>17.413157160017871</v>
      </c>
    </row>
    <row r="203" spans="1:14" ht="15" customHeight="1">
      <c r="A203" s="211"/>
      <c r="B203" s="14" t="s">
        <v>28</v>
      </c>
      <c r="C203" s="193">
        <v>0</v>
      </c>
      <c r="D203" s="32">
        <v>0</v>
      </c>
      <c r="E203" s="32">
        <v>0</v>
      </c>
      <c r="F203" s="150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>
        <v>0</v>
      </c>
      <c r="N203" s="166">
        <f t="shared" si="49"/>
        <v>0</v>
      </c>
    </row>
    <row r="204" spans="1:14" ht="15" customHeight="1">
      <c r="A204" s="211"/>
      <c r="B204" s="14" t="s">
        <v>29</v>
      </c>
      <c r="C204" s="193">
        <v>37.466999999999999</v>
      </c>
      <c r="D204" s="32">
        <v>59</v>
      </c>
      <c r="E204" s="32">
        <v>0</v>
      </c>
      <c r="F204" s="150">
        <v>0</v>
      </c>
      <c r="G204" s="32">
        <v>21</v>
      </c>
      <c r="H204" s="31">
        <v>29872.270679000001</v>
      </c>
      <c r="I204" s="31">
        <v>0</v>
      </c>
      <c r="J204" s="31">
        <v>0</v>
      </c>
      <c r="K204" s="31">
        <v>0</v>
      </c>
      <c r="L204" s="34">
        <v>0</v>
      </c>
      <c r="M204" s="31">
        <v>0</v>
      </c>
      <c r="N204" s="166">
        <f>D204/D337*100</f>
        <v>30.224870216840642</v>
      </c>
    </row>
    <row r="205" spans="1:14" ht="15" customHeight="1">
      <c r="A205" s="211"/>
      <c r="B205" s="14" t="s">
        <v>30</v>
      </c>
      <c r="C205" s="193">
        <v>86.617160999999996</v>
      </c>
      <c r="D205" s="32">
        <v>87.755752999999999</v>
      </c>
      <c r="E205" s="32">
        <v>1302.7752379999999</v>
      </c>
      <c r="F205" s="150">
        <f>(D205-E205)/E205*100</f>
        <v>-93.263937597192808</v>
      </c>
      <c r="G205" s="32">
        <v>254</v>
      </c>
      <c r="H205" s="31">
        <v>3288.4753000000001</v>
      </c>
      <c r="I205" s="31">
        <v>73</v>
      </c>
      <c r="J205" s="31">
        <v>67.732626999999979</v>
      </c>
      <c r="K205" s="31">
        <v>508.66735299999999</v>
      </c>
      <c r="L205" s="31">
        <v>291.13798400000002</v>
      </c>
      <c r="M205" s="31">
        <f t="shared" si="47"/>
        <v>74.716931817457379</v>
      </c>
      <c r="N205" s="166">
        <f>D205/D338*100</f>
        <v>23.797645111224629</v>
      </c>
    </row>
    <row r="206" spans="1:14" ht="15" customHeight="1" thickBot="1">
      <c r="A206" s="212"/>
      <c r="B206" s="15" t="s">
        <v>31</v>
      </c>
      <c r="C206" s="16">
        <f>C194+C196+C197+C198+C199+C200+C201+C202</f>
        <v>488.436061</v>
      </c>
      <c r="D206" s="16">
        <f t="shared" ref="D206:L206" si="50">D194+D196+D197+D198+D199+D200+D201+D202</f>
        <v>1505.652658</v>
      </c>
      <c r="E206" s="16">
        <f t="shared" si="50"/>
        <v>2664.7410239999999</v>
      </c>
      <c r="F206" s="151">
        <f>(D206-E206)/E206*100</f>
        <v>-43.497223766237184</v>
      </c>
      <c r="G206" s="16">
        <f t="shared" si="50"/>
        <v>11712</v>
      </c>
      <c r="H206" s="16">
        <f>H194+H196+H197+H198+H199+H200+H201+H202</f>
        <v>2791362.90417</v>
      </c>
      <c r="I206" s="16">
        <f t="shared" si="50"/>
        <v>1416</v>
      </c>
      <c r="J206" s="16">
        <f t="shared" si="50"/>
        <v>232.24763599999997</v>
      </c>
      <c r="K206" s="16">
        <f t="shared" si="50"/>
        <v>1057.1368579999998</v>
      </c>
      <c r="L206" s="16">
        <f t="shared" si="50"/>
        <v>1134.179627</v>
      </c>
      <c r="M206" s="16">
        <f t="shared" si="47"/>
        <v>-6.7928189826319398</v>
      </c>
      <c r="N206" s="167">
        <f>D206/D339*100</f>
        <v>2.6435841539377036</v>
      </c>
    </row>
    <row r="207" spans="1:14" ht="14.25" thickTop="1">
      <c r="A207" s="227" t="s">
        <v>43</v>
      </c>
      <c r="B207" s="193" t="s">
        <v>19</v>
      </c>
      <c r="C207" s="11">
        <v>29.18</v>
      </c>
      <c r="D207" s="11">
        <v>100.18</v>
      </c>
      <c r="E207" s="11">
        <v>150.74</v>
      </c>
      <c r="F207" s="157">
        <f>(D207-E207)/E207*100</f>
        <v>-33.541196762637654</v>
      </c>
      <c r="G207" s="23">
        <v>883</v>
      </c>
      <c r="H207" s="23">
        <v>92020.13</v>
      </c>
      <c r="I207" s="23">
        <v>102</v>
      </c>
      <c r="J207" s="23">
        <v>22.11</v>
      </c>
      <c r="K207" s="23">
        <v>51.29</v>
      </c>
      <c r="L207" s="23">
        <v>156.16</v>
      </c>
      <c r="M207" s="31">
        <f t="shared" ref="M207:M221" si="51">(K207-L207)/L207*100</f>
        <v>-67.155481557377044</v>
      </c>
      <c r="N207" s="166">
        <f t="shared" ref="N207:N215" si="52">D207/D327*100</f>
        <v>0.30064624231499304</v>
      </c>
    </row>
    <row r="208" spans="1:14">
      <c r="A208" s="211"/>
      <c r="B208" s="193" t="s">
        <v>20</v>
      </c>
      <c r="C208" s="23">
        <v>8.9</v>
      </c>
      <c r="D208" s="23">
        <v>33.049999999999997</v>
      </c>
      <c r="E208" s="23">
        <v>58.84</v>
      </c>
      <c r="F208" s="157">
        <f>(D208-E208)/E208*100</f>
        <v>-43.830727396329031</v>
      </c>
      <c r="G208" s="23">
        <v>387</v>
      </c>
      <c r="H208" s="23">
        <v>7740</v>
      </c>
      <c r="I208" s="23">
        <v>46</v>
      </c>
      <c r="J208" s="23">
        <v>13.39</v>
      </c>
      <c r="K208" s="23">
        <v>21.15</v>
      </c>
      <c r="L208" s="23">
        <v>60.08</v>
      </c>
      <c r="M208" s="31">
        <f t="shared" si="51"/>
        <v>-64.796937416777638</v>
      </c>
      <c r="N208" s="166">
        <f t="shared" si="52"/>
        <v>0.32732393111844399</v>
      </c>
    </row>
    <row r="209" spans="1:14">
      <c r="A209" s="211"/>
      <c r="B209" s="193" t="s">
        <v>21</v>
      </c>
      <c r="C209" s="23">
        <v>0</v>
      </c>
      <c r="D209" s="23">
        <v>0</v>
      </c>
      <c r="E209" s="23">
        <v>0</v>
      </c>
      <c r="F209" s="157">
        <v>0</v>
      </c>
      <c r="G209" s="23">
        <v>0</v>
      </c>
      <c r="H209" s="23">
        <v>0</v>
      </c>
      <c r="I209" s="23">
        <v>1</v>
      </c>
      <c r="J209" s="23">
        <v>0</v>
      </c>
      <c r="K209" s="23">
        <v>0</v>
      </c>
      <c r="L209" s="23">
        <v>0</v>
      </c>
      <c r="M209" s="31">
        <v>0</v>
      </c>
      <c r="N209" s="166">
        <f t="shared" si="52"/>
        <v>0</v>
      </c>
    </row>
    <row r="210" spans="1:14">
      <c r="A210" s="211"/>
      <c r="B210" s="193" t="s">
        <v>22</v>
      </c>
      <c r="C210" s="23">
        <v>0</v>
      </c>
      <c r="D210" s="23">
        <v>0.16</v>
      </c>
      <c r="E210" s="23">
        <v>0.35</v>
      </c>
      <c r="F210" s="157">
        <f>(D210-E210)/E210*100</f>
        <v>-54.285714285714285</v>
      </c>
      <c r="G210" s="23">
        <v>18</v>
      </c>
      <c r="H210" s="23">
        <v>221.2</v>
      </c>
      <c r="I210" s="23">
        <v>0</v>
      </c>
      <c r="J210" s="23">
        <v>0</v>
      </c>
      <c r="K210" s="23">
        <v>0</v>
      </c>
      <c r="L210" s="23">
        <v>0</v>
      </c>
      <c r="M210" s="31">
        <v>0</v>
      </c>
      <c r="N210" s="166">
        <f t="shared" si="52"/>
        <v>1.0484219516782335E-2</v>
      </c>
    </row>
    <row r="211" spans="1:14">
      <c r="A211" s="211"/>
      <c r="B211" s="193" t="s">
        <v>23</v>
      </c>
      <c r="C211" s="23">
        <v>0</v>
      </c>
      <c r="D211" s="23">
        <v>0</v>
      </c>
      <c r="E211" s="23">
        <v>0</v>
      </c>
      <c r="F211" s="157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0.92</v>
      </c>
      <c r="L211" s="23">
        <v>0.92</v>
      </c>
      <c r="M211" s="31">
        <v>0</v>
      </c>
      <c r="N211" s="166">
        <f t="shared" si="52"/>
        <v>0</v>
      </c>
    </row>
    <row r="212" spans="1:14">
      <c r="A212" s="211"/>
      <c r="B212" s="193" t="s">
        <v>24</v>
      </c>
      <c r="C212" s="23">
        <v>0.75</v>
      </c>
      <c r="D212" s="23">
        <v>1.53</v>
      </c>
      <c r="E212" s="23">
        <v>2.41</v>
      </c>
      <c r="F212" s="157">
        <f>(D212-E212)/E212*100</f>
        <v>-36.514522821576769</v>
      </c>
      <c r="G212" s="23">
        <v>4</v>
      </c>
      <c r="H212" s="23">
        <v>4949</v>
      </c>
      <c r="I212" s="23">
        <v>0</v>
      </c>
      <c r="J212" s="23">
        <v>0</v>
      </c>
      <c r="K212" s="23">
        <v>0</v>
      </c>
      <c r="L212" s="23">
        <v>0.08</v>
      </c>
      <c r="M212" s="31">
        <f>(K212-L212)/L212*100</f>
        <v>-100</v>
      </c>
      <c r="N212" s="166">
        <f t="shared" si="52"/>
        <v>3.7566107842183699E-2</v>
      </c>
    </row>
    <row r="213" spans="1:14">
      <c r="A213" s="211"/>
      <c r="B213" s="193" t="s">
        <v>25</v>
      </c>
      <c r="C213" s="61">
        <v>55.4</v>
      </c>
      <c r="D213" s="61">
        <v>375.54</v>
      </c>
      <c r="E213" s="61">
        <v>218.65</v>
      </c>
      <c r="F213" s="157">
        <f>(D213-E213)/E213*100</f>
        <v>71.753944660416195</v>
      </c>
      <c r="G213" s="61">
        <v>30</v>
      </c>
      <c r="H213" s="61">
        <v>7080.73</v>
      </c>
      <c r="I213" s="61">
        <v>137</v>
      </c>
      <c r="J213" s="61">
        <v>11.43</v>
      </c>
      <c r="K213" s="61">
        <v>27.81</v>
      </c>
      <c r="L213" s="61">
        <v>4.32</v>
      </c>
      <c r="M213" s="31">
        <f t="shared" si="51"/>
        <v>543.74999999999989</v>
      </c>
      <c r="N213" s="166">
        <f t="shared" si="52"/>
        <v>6.3356846529545052</v>
      </c>
    </row>
    <row r="214" spans="1:14">
      <c r="A214" s="211"/>
      <c r="B214" s="193" t="s">
        <v>26</v>
      </c>
      <c r="C214" s="23">
        <v>3.03</v>
      </c>
      <c r="D214" s="23">
        <v>8.7899999999999991</v>
      </c>
      <c r="E214" s="23">
        <v>3.29</v>
      </c>
      <c r="F214" s="157">
        <f>(D214-E214)/E214*100</f>
        <v>167.17325227963522</v>
      </c>
      <c r="G214" s="23">
        <v>263</v>
      </c>
      <c r="H214" s="23">
        <v>28179.51</v>
      </c>
      <c r="I214" s="23">
        <v>4</v>
      </c>
      <c r="J214" s="23">
        <v>0.86</v>
      </c>
      <c r="K214" s="23">
        <v>6.31</v>
      </c>
      <c r="L214" s="23">
        <v>0.73</v>
      </c>
      <c r="M214" s="31">
        <f t="shared" si="51"/>
        <v>764.38356164383561</v>
      </c>
      <c r="N214" s="166">
        <f t="shared" si="52"/>
        <v>9.6650088546000615E-2</v>
      </c>
    </row>
    <row r="215" spans="1:14">
      <c r="A215" s="211"/>
      <c r="B215" s="193" t="s">
        <v>27</v>
      </c>
      <c r="C215" s="13">
        <v>0.27</v>
      </c>
      <c r="D215" s="13">
        <v>0.27</v>
      </c>
      <c r="E215" s="13">
        <v>0.06</v>
      </c>
      <c r="F215" s="157">
        <f>(D215-E215)/E215*100</f>
        <v>350.00000000000006</v>
      </c>
      <c r="G215" s="13">
        <v>5</v>
      </c>
      <c r="H215" s="13">
        <v>1019.74</v>
      </c>
      <c r="I215" s="13">
        <v>0</v>
      </c>
      <c r="J215" s="13">
        <v>0</v>
      </c>
      <c r="K215" s="13">
        <v>0</v>
      </c>
      <c r="L215" s="13">
        <v>0</v>
      </c>
      <c r="M215" s="31">
        <v>0</v>
      </c>
      <c r="N215" s="166">
        <f t="shared" si="52"/>
        <v>2.9134780914993729E-2</v>
      </c>
    </row>
    <row r="216" spans="1:14">
      <c r="A216" s="211"/>
      <c r="B216" s="14" t="s">
        <v>28</v>
      </c>
      <c r="C216" s="13">
        <v>0</v>
      </c>
      <c r="D216" s="13">
        <v>0</v>
      </c>
      <c r="E216" s="13">
        <v>0</v>
      </c>
      <c r="F216" s="157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31">
        <v>0</v>
      </c>
      <c r="N216" s="166">
        <f t="shared" ref="N216:N218" si="53">D216/D336*100</f>
        <v>0</v>
      </c>
    </row>
    <row r="217" spans="1:14">
      <c r="A217" s="211"/>
      <c r="B217" s="14" t="s">
        <v>29</v>
      </c>
      <c r="C217" s="13">
        <v>0.21</v>
      </c>
      <c r="D217" s="13">
        <v>0.35</v>
      </c>
      <c r="E217" s="13">
        <v>0</v>
      </c>
      <c r="F217" s="157">
        <v>0</v>
      </c>
      <c r="G217" s="13">
        <v>3</v>
      </c>
      <c r="H217" s="13">
        <v>980.74</v>
      </c>
      <c r="I217" s="13">
        <v>0</v>
      </c>
      <c r="J217" s="13">
        <v>0</v>
      </c>
      <c r="K217" s="13">
        <v>0</v>
      </c>
      <c r="L217" s="13">
        <v>0</v>
      </c>
      <c r="M217" s="31">
        <v>0</v>
      </c>
      <c r="N217" s="166">
        <f t="shared" si="53"/>
        <v>0.17930007755752922</v>
      </c>
    </row>
    <row r="218" spans="1:14">
      <c r="A218" s="211"/>
      <c r="B218" s="14" t="s">
        <v>30</v>
      </c>
      <c r="C218" s="34">
        <v>0</v>
      </c>
      <c r="D218" s="34">
        <v>0</v>
      </c>
      <c r="E218" s="34">
        <v>0</v>
      </c>
      <c r="F218" s="150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66">
        <f t="shared" si="53"/>
        <v>0</v>
      </c>
    </row>
    <row r="219" spans="1:14" ht="14.25" thickBot="1">
      <c r="A219" s="212"/>
      <c r="B219" s="15" t="s">
        <v>31</v>
      </c>
      <c r="C219" s="16">
        <f t="shared" ref="C219:L219" si="54">C207+C209+C210+C211+C212+C213+C214+C215</f>
        <v>88.63</v>
      </c>
      <c r="D219" s="16">
        <f t="shared" si="54"/>
        <v>486.47</v>
      </c>
      <c r="E219" s="16">
        <f t="shared" si="54"/>
        <v>375.5</v>
      </c>
      <c r="F219" s="151">
        <f>(D219-E219)/E219*100</f>
        <v>29.552596537949409</v>
      </c>
      <c r="G219" s="16">
        <f t="shared" si="54"/>
        <v>1203</v>
      </c>
      <c r="H219" s="16">
        <f t="shared" si="54"/>
        <v>133470.31</v>
      </c>
      <c r="I219" s="16">
        <f t="shared" si="54"/>
        <v>244</v>
      </c>
      <c r="J219" s="16">
        <f t="shared" si="54"/>
        <v>34.4</v>
      </c>
      <c r="K219" s="16">
        <f t="shared" si="54"/>
        <v>86.33</v>
      </c>
      <c r="L219" s="16">
        <f t="shared" si="54"/>
        <v>162.20999999999998</v>
      </c>
      <c r="M219" s="16">
        <f t="shared" si="51"/>
        <v>-46.778866900930886</v>
      </c>
      <c r="N219" s="167">
        <f>D219/D339*100</f>
        <v>0.85413084919222781</v>
      </c>
    </row>
    <row r="220" spans="1:14" ht="14.25" thickTop="1">
      <c r="A220" s="227" t="s">
        <v>44</v>
      </c>
      <c r="B220" s="18" t="s">
        <v>19</v>
      </c>
      <c r="C220" s="202">
        <v>7.16</v>
      </c>
      <c r="D220" s="202">
        <v>16.010000000000002</v>
      </c>
      <c r="E220" s="202">
        <v>7.79</v>
      </c>
      <c r="F220" s="152">
        <f>(D220-E220)/E220*100</f>
        <v>105.51989730423624</v>
      </c>
      <c r="G220" s="202">
        <v>93</v>
      </c>
      <c r="H220" s="202">
        <v>8376.74</v>
      </c>
      <c r="I220" s="202">
        <v>8</v>
      </c>
      <c r="J220" s="202">
        <v>0.23</v>
      </c>
      <c r="K220" s="202">
        <v>1.06</v>
      </c>
      <c r="L220" s="202">
        <v>8.59</v>
      </c>
      <c r="M220" s="107">
        <f t="shared" si="51"/>
        <v>-87.660069848661223</v>
      </c>
      <c r="N220" s="168">
        <f>D220/D327*100</f>
        <v>4.8046978832731471E-2</v>
      </c>
    </row>
    <row r="221" spans="1:14">
      <c r="A221" s="211"/>
      <c r="B221" s="193" t="s">
        <v>20</v>
      </c>
      <c r="C221" s="72">
        <v>2.41</v>
      </c>
      <c r="D221" s="72">
        <v>4.28</v>
      </c>
      <c r="E221" s="72">
        <v>1.9</v>
      </c>
      <c r="F221" s="150">
        <f>(D221-E221)/E221*100</f>
        <v>125.26315789473688</v>
      </c>
      <c r="G221" s="72">
        <v>52</v>
      </c>
      <c r="H221" s="72">
        <v>1040</v>
      </c>
      <c r="I221" s="72">
        <v>4</v>
      </c>
      <c r="J221" s="72">
        <v>0.2</v>
      </c>
      <c r="K221" s="72">
        <v>0.59</v>
      </c>
      <c r="L221" s="72">
        <v>0.48</v>
      </c>
      <c r="M221" s="31">
        <f t="shared" si="51"/>
        <v>22.916666666666664</v>
      </c>
      <c r="N221" s="166">
        <f>D221/D328*100</f>
        <v>4.2388696677365827E-2</v>
      </c>
    </row>
    <row r="222" spans="1:14">
      <c r="A222" s="211"/>
      <c r="B222" s="193" t="s">
        <v>21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31">
        <v>0</v>
      </c>
      <c r="N222" s="166">
        <f>D222/D329*100</f>
        <v>0</v>
      </c>
    </row>
    <row r="223" spans="1:14">
      <c r="A223" s="211"/>
      <c r="B223" s="193" t="s">
        <v>22</v>
      </c>
      <c r="C223" s="72">
        <v>1.17</v>
      </c>
      <c r="D223" s="72">
        <v>3.69</v>
      </c>
      <c r="E223" s="72">
        <v>5.16</v>
      </c>
      <c r="F223" s="150">
        <f>(D223-E223)/E223*100</f>
        <v>-28.488372093023255</v>
      </c>
      <c r="G223" s="72">
        <v>369</v>
      </c>
      <c r="H223" s="72">
        <v>2284.39</v>
      </c>
      <c r="I223" s="72">
        <v>1</v>
      </c>
      <c r="J223" s="72">
        <v>0</v>
      </c>
      <c r="K223" s="72">
        <v>0.25</v>
      </c>
      <c r="L223" s="72">
        <v>0.02</v>
      </c>
      <c r="M223" s="31">
        <v>0</v>
      </c>
      <c r="N223" s="166">
        <f>D223/D330*100</f>
        <v>0.24179231260579265</v>
      </c>
    </row>
    <row r="224" spans="1:14">
      <c r="A224" s="211"/>
      <c r="B224" s="193" t="s">
        <v>23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31">
        <v>0</v>
      </c>
      <c r="N224" s="166">
        <f t="shared" ref="N224:N231" si="55">D224/D331*100</f>
        <v>0</v>
      </c>
    </row>
    <row r="225" spans="1:14">
      <c r="A225" s="211"/>
      <c r="B225" s="193" t="s">
        <v>24</v>
      </c>
      <c r="C225" s="72">
        <v>92.47</v>
      </c>
      <c r="D225" s="72">
        <v>171.45</v>
      </c>
      <c r="E225" s="72">
        <v>161.06</v>
      </c>
      <c r="F225" s="150">
        <f>(D225-E225)/E225*100</f>
        <v>6.4510120452005379</v>
      </c>
      <c r="G225" s="72">
        <v>540</v>
      </c>
      <c r="H225" s="72">
        <v>33113</v>
      </c>
      <c r="I225" s="72">
        <v>34</v>
      </c>
      <c r="J225" s="72">
        <v>7</v>
      </c>
      <c r="K225" s="72">
        <v>37.6</v>
      </c>
      <c r="L225" s="72">
        <v>55.52</v>
      </c>
      <c r="M225" s="31">
        <f>(K225-L225)/L225*100</f>
        <v>-32.27665706051873</v>
      </c>
      <c r="N225" s="166">
        <f t="shared" si="55"/>
        <v>4.2096138493741142</v>
      </c>
    </row>
    <row r="226" spans="1:14">
      <c r="A226" s="211"/>
      <c r="B226" s="193" t="s">
        <v>25</v>
      </c>
      <c r="C226" s="74"/>
      <c r="D226" s="74">
        <v>63.15</v>
      </c>
      <c r="E226" s="74">
        <v>113.5</v>
      </c>
      <c r="F226" s="150">
        <f>(D226-E226)/E226*100</f>
        <v>-44.361233480176217</v>
      </c>
      <c r="G226" s="74">
        <v>8</v>
      </c>
      <c r="H226" s="74">
        <v>1182.5</v>
      </c>
      <c r="I226" s="79">
        <v>386</v>
      </c>
      <c r="J226" s="72">
        <v>31.01</v>
      </c>
      <c r="K226" s="72">
        <v>102.38</v>
      </c>
      <c r="L226" s="79">
        <v>107.5</v>
      </c>
      <c r="M226" s="31">
        <f>(K226-L226)/L226*100</f>
        <v>-4.762790697674423</v>
      </c>
      <c r="N226" s="166">
        <f t="shared" si="55"/>
        <v>1.0653951265752704</v>
      </c>
    </row>
    <row r="227" spans="1:14">
      <c r="A227" s="211"/>
      <c r="B227" s="193" t="s">
        <v>26</v>
      </c>
      <c r="C227" s="72">
        <v>6.95</v>
      </c>
      <c r="D227" s="72">
        <v>23.19</v>
      </c>
      <c r="E227" s="72">
        <v>5.38</v>
      </c>
      <c r="F227" s="150">
        <f>(D227-E227)/E227*100</f>
        <v>331.04089219330859</v>
      </c>
      <c r="G227" s="72">
        <v>1317</v>
      </c>
      <c r="H227" s="72">
        <v>135799.18</v>
      </c>
      <c r="I227" s="72">
        <v>4</v>
      </c>
      <c r="J227" s="72">
        <v>0.19</v>
      </c>
      <c r="K227" s="72">
        <v>0.33</v>
      </c>
      <c r="L227" s="72">
        <v>0.27</v>
      </c>
      <c r="M227" s="31">
        <v>0</v>
      </c>
      <c r="N227" s="166">
        <f t="shared" si="55"/>
        <v>0.25498470459405626</v>
      </c>
    </row>
    <row r="228" spans="1:14">
      <c r="A228" s="211"/>
      <c r="B228" s="193" t="s">
        <v>27</v>
      </c>
      <c r="C228" s="72">
        <v>0.03</v>
      </c>
      <c r="D228" s="72">
        <v>0.15</v>
      </c>
      <c r="E228" s="72">
        <v>0.1</v>
      </c>
      <c r="F228" s="72">
        <v>0</v>
      </c>
      <c r="G228" s="72">
        <v>7</v>
      </c>
      <c r="H228" s="72">
        <v>800</v>
      </c>
      <c r="I228" s="72">
        <v>0</v>
      </c>
      <c r="J228" s="72">
        <v>0</v>
      </c>
      <c r="K228" s="72">
        <v>0</v>
      </c>
      <c r="L228" s="72">
        <v>0</v>
      </c>
      <c r="M228" s="31">
        <v>0</v>
      </c>
      <c r="N228" s="166">
        <f t="shared" si="55"/>
        <v>1.6185989397218735E-2</v>
      </c>
    </row>
    <row r="229" spans="1:14">
      <c r="A229" s="211"/>
      <c r="B229" s="14" t="s">
        <v>28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31">
        <v>0</v>
      </c>
      <c r="N229" s="166">
        <f t="shared" si="55"/>
        <v>0</v>
      </c>
    </row>
    <row r="230" spans="1:14">
      <c r="A230" s="211"/>
      <c r="B230" s="14" t="s">
        <v>29</v>
      </c>
      <c r="C230" s="72">
        <v>0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31">
        <v>0</v>
      </c>
      <c r="N230" s="166">
        <f t="shared" si="55"/>
        <v>0</v>
      </c>
    </row>
    <row r="231" spans="1:14">
      <c r="A231" s="211"/>
      <c r="B231" s="14" t="s">
        <v>30</v>
      </c>
      <c r="C231" s="72">
        <v>0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31">
        <v>0</v>
      </c>
      <c r="N231" s="166">
        <f t="shared" si="55"/>
        <v>0</v>
      </c>
    </row>
    <row r="232" spans="1:14" ht="14.25" thickBot="1">
      <c r="A232" s="213"/>
      <c r="B232" s="35" t="s">
        <v>31</v>
      </c>
      <c r="C232" s="36">
        <f t="shared" ref="C232:L232" si="56">C220+C222+C223+C224+C225+C226+C227+C228</f>
        <v>107.78</v>
      </c>
      <c r="D232" s="36">
        <f>D220+D222+D223+D224+D225+D226+D227+D228</f>
        <v>277.64</v>
      </c>
      <c r="E232" s="36">
        <f t="shared" si="56"/>
        <v>292.99</v>
      </c>
      <c r="F232" s="209">
        <f>(D232-E232)/E232*100</f>
        <v>-5.2390866582477296</v>
      </c>
      <c r="G232" s="36">
        <f t="shared" si="56"/>
        <v>2334</v>
      </c>
      <c r="H232" s="36">
        <f t="shared" si="56"/>
        <v>181555.81</v>
      </c>
      <c r="I232" s="36">
        <f t="shared" si="56"/>
        <v>433</v>
      </c>
      <c r="J232" s="36">
        <f t="shared" si="56"/>
        <v>38.43</v>
      </c>
      <c r="K232" s="36">
        <f t="shared" si="56"/>
        <v>141.62</v>
      </c>
      <c r="L232" s="36">
        <f t="shared" si="56"/>
        <v>171.9</v>
      </c>
      <c r="M232" s="36">
        <f t="shared" ref="M232" si="57">(K232-L232)/L232*100</f>
        <v>-17.614892379290286</v>
      </c>
      <c r="N232" s="205">
        <f>D232/D339*100</f>
        <v>0.48747279168238555</v>
      </c>
    </row>
    <row r="236" spans="1:14" s="57" customFormat="1" ht="18.75">
      <c r="A236" s="214" t="str">
        <f>A1</f>
        <v>2023年4月丹东市财产保险业务统计表</v>
      </c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</row>
    <row r="237" spans="1:14" s="57" customFormat="1" ht="14.25" thickBot="1">
      <c r="B237" s="59" t="s">
        <v>0</v>
      </c>
      <c r="C237" s="58"/>
      <c r="D237" s="58"/>
      <c r="F237" s="148"/>
      <c r="G237" s="73" t="str">
        <f>G2</f>
        <v>（2023年4月）</v>
      </c>
      <c r="H237" s="58"/>
      <c r="I237" s="58"/>
      <c r="J237" s="58"/>
      <c r="K237" s="58"/>
      <c r="L237" s="59" t="s">
        <v>1</v>
      </c>
      <c r="N237" s="165"/>
    </row>
    <row r="238" spans="1:14" ht="13.5" customHeight="1">
      <c r="A238" s="210" t="s">
        <v>117</v>
      </c>
      <c r="B238" s="161" t="s">
        <v>3</v>
      </c>
      <c r="C238" s="215" t="s">
        <v>4</v>
      </c>
      <c r="D238" s="215"/>
      <c r="E238" s="215"/>
      <c r="F238" s="216"/>
      <c r="G238" s="215" t="s">
        <v>5</v>
      </c>
      <c r="H238" s="215"/>
      <c r="I238" s="215" t="s">
        <v>6</v>
      </c>
      <c r="J238" s="215"/>
      <c r="K238" s="215"/>
      <c r="L238" s="215"/>
      <c r="M238" s="215"/>
      <c r="N238" s="218" t="s">
        <v>7</v>
      </c>
    </row>
    <row r="239" spans="1:14">
      <c r="A239" s="211"/>
      <c r="B239" s="58" t="s">
        <v>8</v>
      </c>
      <c r="C239" s="217" t="s">
        <v>9</v>
      </c>
      <c r="D239" s="217" t="s">
        <v>10</v>
      </c>
      <c r="E239" s="217" t="s">
        <v>11</v>
      </c>
      <c r="F239" s="149" t="s">
        <v>12</v>
      </c>
      <c r="G239" s="217" t="s">
        <v>13</v>
      </c>
      <c r="H239" s="217" t="s">
        <v>14</v>
      </c>
      <c r="I239" s="193" t="s">
        <v>13</v>
      </c>
      <c r="J239" s="217" t="s">
        <v>15</v>
      </c>
      <c r="K239" s="217"/>
      <c r="L239" s="217"/>
      <c r="M239" s="193" t="s">
        <v>12</v>
      </c>
      <c r="N239" s="219"/>
    </row>
    <row r="240" spans="1:14">
      <c r="A240" s="226"/>
      <c r="B240" s="162" t="s">
        <v>16</v>
      </c>
      <c r="C240" s="217"/>
      <c r="D240" s="217"/>
      <c r="E240" s="217"/>
      <c r="F240" s="149" t="s">
        <v>17</v>
      </c>
      <c r="G240" s="217"/>
      <c r="H240" s="217"/>
      <c r="I240" s="33" t="s">
        <v>18</v>
      </c>
      <c r="J240" s="193" t="s">
        <v>9</v>
      </c>
      <c r="K240" s="193" t="s">
        <v>10</v>
      </c>
      <c r="L240" s="193" t="s">
        <v>11</v>
      </c>
      <c r="M240" s="193" t="s">
        <v>17</v>
      </c>
      <c r="N240" s="194" t="s">
        <v>17</v>
      </c>
    </row>
    <row r="241" spans="1:14" ht="14.25" customHeight="1">
      <c r="A241" s="225" t="s">
        <v>45</v>
      </c>
      <c r="B241" s="193" t="s">
        <v>19</v>
      </c>
      <c r="C241" s="32">
        <v>22.863281000000001</v>
      </c>
      <c r="D241" s="32">
        <v>83.668184999999994</v>
      </c>
      <c r="E241" s="32">
        <v>116.243788</v>
      </c>
      <c r="F241" s="150">
        <f>(D241-E241)/E241*100</f>
        <v>-28.023521566589004</v>
      </c>
      <c r="G241" s="31">
        <v>660</v>
      </c>
      <c r="H241" s="31">
        <v>65001.9064</v>
      </c>
      <c r="I241" s="31">
        <v>156</v>
      </c>
      <c r="J241" s="31">
        <v>16.350795999999999</v>
      </c>
      <c r="K241" s="31">
        <v>123.05501099999999</v>
      </c>
      <c r="L241" s="31">
        <v>126.166916</v>
      </c>
      <c r="M241" s="31">
        <f>(K241-L241)/L241*100</f>
        <v>-2.4664984281616325</v>
      </c>
      <c r="N241" s="166">
        <f>D241/D327*100</f>
        <v>0.25109328630031608</v>
      </c>
    </row>
    <row r="242" spans="1:14" ht="14.25" customHeight="1">
      <c r="A242" s="211"/>
      <c r="B242" s="193" t="s">
        <v>20</v>
      </c>
      <c r="C242" s="31">
        <v>7.0511429999999997</v>
      </c>
      <c r="D242" s="31">
        <v>24.281334999999999</v>
      </c>
      <c r="E242" s="31">
        <v>34.412095000000001</v>
      </c>
      <c r="F242" s="150">
        <f>(D242-E242)/E242*100</f>
        <v>-29.43953281542435</v>
      </c>
      <c r="G242" s="31">
        <v>300</v>
      </c>
      <c r="H242" s="31">
        <v>6000</v>
      </c>
      <c r="I242" s="31">
        <v>64</v>
      </c>
      <c r="J242" s="31">
        <v>4.8350619999999997</v>
      </c>
      <c r="K242" s="31">
        <v>50.514558000000001</v>
      </c>
      <c r="L242" s="31">
        <v>32.761381999999998</v>
      </c>
      <c r="M242" s="31">
        <f>(K242-L242)/L242*100</f>
        <v>54.189337922313555</v>
      </c>
      <c r="N242" s="166">
        <f>D242/D328*100</f>
        <v>0.24047994024217439</v>
      </c>
    </row>
    <row r="243" spans="1:14" ht="14.25" customHeight="1">
      <c r="A243" s="211"/>
      <c r="B243" s="193" t="s">
        <v>21</v>
      </c>
      <c r="C243" s="31">
        <v>5.0797330000000001</v>
      </c>
      <c r="D243" s="31">
        <v>9.3627520000000004</v>
      </c>
      <c r="E243" s="31">
        <v>15.657897</v>
      </c>
      <c r="F243" s="150">
        <f>(D243-E243)/E243*100</f>
        <v>-40.204281583918963</v>
      </c>
      <c r="G243" s="31">
        <v>7</v>
      </c>
      <c r="H243" s="31">
        <v>22980.799999999999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66">
        <f>D243/D329*100</f>
        <v>0.49745709434474011</v>
      </c>
    </row>
    <row r="244" spans="1:14" ht="14.25" customHeight="1">
      <c r="A244" s="211"/>
      <c r="B244" s="193" t="s">
        <v>22</v>
      </c>
      <c r="C244" s="31">
        <v>1.2579070000000001</v>
      </c>
      <c r="D244" s="31">
        <v>1.2579070000000001</v>
      </c>
      <c r="E244" s="31">
        <v>0</v>
      </c>
      <c r="F244" s="150">
        <v>0</v>
      </c>
      <c r="G244" s="31">
        <v>2</v>
      </c>
      <c r="H244" s="31">
        <v>1676.154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66">
        <f>D244/D330*100</f>
        <v>8.2426081998106998E-2</v>
      </c>
    </row>
    <row r="245" spans="1:14" ht="14.25" customHeight="1">
      <c r="A245" s="211"/>
      <c r="B245" s="193" t="s">
        <v>23</v>
      </c>
      <c r="C245" s="31">
        <v>0</v>
      </c>
      <c r="D245" s="31">
        <v>0</v>
      </c>
      <c r="E245" s="31">
        <v>0</v>
      </c>
      <c r="F245" s="150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66">
        <f t="shared" ref="N245:N252" si="58">D245/D331*100</f>
        <v>0</v>
      </c>
    </row>
    <row r="246" spans="1:14" ht="14.25" customHeight="1">
      <c r="A246" s="211"/>
      <c r="B246" s="193" t="s">
        <v>24</v>
      </c>
      <c r="C246" s="31">
        <v>8.2107550000000007</v>
      </c>
      <c r="D246" s="31">
        <v>20.391105</v>
      </c>
      <c r="E246" s="31">
        <v>16.674825999999999</v>
      </c>
      <c r="F246" s="150">
        <f>(D246-E246)/E246*100</f>
        <v>22.286763292162689</v>
      </c>
      <c r="G246" s="31">
        <v>50</v>
      </c>
      <c r="H246" s="31">
        <v>6186.0723280000002</v>
      </c>
      <c r="I246" s="31">
        <v>3</v>
      </c>
      <c r="J246" s="31">
        <v>8.0020000000000108E-3</v>
      </c>
      <c r="K246" s="31">
        <v>0.13530400000000001</v>
      </c>
      <c r="L246" s="31">
        <v>1.3453E-2</v>
      </c>
      <c r="M246" s="31">
        <f>(K246-L246)/L246*100</f>
        <v>905.75336356203093</v>
      </c>
      <c r="N246" s="166">
        <f t="shared" si="58"/>
        <v>0.5006630388570531</v>
      </c>
    </row>
    <row r="247" spans="1:14" ht="14.25" customHeight="1">
      <c r="A247" s="211"/>
      <c r="B247" s="193" t="s">
        <v>25</v>
      </c>
      <c r="C247" s="33">
        <v>0</v>
      </c>
      <c r="D247" s="33">
        <v>0</v>
      </c>
      <c r="E247" s="33">
        <v>0</v>
      </c>
      <c r="F247" s="150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66">
        <f t="shared" si="58"/>
        <v>0</v>
      </c>
    </row>
    <row r="248" spans="1:14" ht="14.25" customHeight="1">
      <c r="A248" s="211"/>
      <c r="B248" s="193" t="s">
        <v>26</v>
      </c>
      <c r="C248" s="31">
        <v>2.59355</v>
      </c>
      <c r="D248" s="31">
        <v>5.8119490000000003</v>
      </c>
      <c r="E248" s="31">
        <v>3.8581650000000001</v>
      </c>
      <c r="F248" s="150">
        <f>(D248-E248)/E248*100</f>
        <v>50.640239595766388</v>
      </c>
      <c r="G248" s="31">
        <v>295</v>
      </c>
      <c r="H248" s="31">
        <v>31805.27</v>
      </c>
      <c r="I248" s="31">
        <v>3</v>
      </c>
      <c r="J248" s="31">
        <v>1.1512E-2</v>
      </c>
      <c r="K248" s="31">
        <v>1.381181</v>
      </c>
      <c r="L248" s="31">
        <v>1.8526339999999999</v>
      </c>
      <c r="M248" s="31">
        <f t="shared" ref="M248" si="59">(K248-L248)/L248*100</f>
        <v>-25.447713903555691</v>
      </c>
      <c r="N248" s="166">
        <f t="shared" si="58"/>
        <v>6.3905049542075057E-2</v>
      </c>
    </row>
    <row r="249" spans="1:14" ht="14.25" customHeight="1">
      <c r="A249" s="211"/>
      <c r="B249" s="193" t="s">
        <v>27</v>
      </c>
      <c r="C249" s="31">
        <v>0</v>
      </c>
      <c r="D249" s="31">
        <v>0</v>
      </c>
      <c r="E249" s="31">
        <v>0</v>
      </c>
      <c r="F249" s="150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66">
        <f t="shared" si="58"/>
        <v>0</v>
      </c>
    </row>
    <row r="250" spans="1:14" ht="14.25" customHeight="1">
      <c r="A250" s="211"/>
      <c r="B250" s="14" t="s">
        <v>28</v>
      </c>
      <c r="C250" s="34">
        <v>0</v>
      </c>
      <c r="D250" s="34">
        <v>0</v>
      </c>
      <c r="E250" s="34">
        <v>0</v>
      </c>
      <c r="F250" s="150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66">
        <f t="shared" si="58"/>
        <v>0</v>
      </c>
    </row>
    <row r="251" spans="1:14" ht="14.25" customHeight="1">
      <c r="A251" s="211"/>
      <c r="B251" s="14" t="s">
        <v>29</v>
      </c>
      <c r="C251" s="34">
        <v>0</v>
      </c>
      <c r="D251" s="34">
        <v>0</v>
      </c>
      <c r="E251" s="34">
        <v>0</v>
      </c>
      <c r="F251" s="150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66">
        <f t="shared" si="58"/>
        <v>0</v>
      </c>
    </row>
    <row r="252" spans="1:14" ht="14.25" customHeight="1">
      <c r="A252" s="211"/>
      <c r="B252" s="14" t="s">
        <v>30</v>
      </c>
      <c r="C252" s="34">
        <v>0</v>
      </c>
      <c r="D252" s="34">
        <v>0</v>
      </c>
      <c r="E252" s="34">
        <v>0</v>
      </c>
      <c r="F252" s="150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66">
        <f t="shared" si="58"/>
        <v>0</v>
      </c>
    </row>
    <row r="253" spans="1:14" ht="14.25" customHeight="1" thickBot="1">
      <c r="A253" s="212"/>
      <c r="B253" s="15" t="s">
        <v>31</v>
      </c>
      <c r="C253" s="16">
        <f t="shared" ref="C253:L253" si="60">C241+C243+C244+C245+C246+C247+C248+C249</f>
        <v>40.005226</v>
      </c>
      <c r="D253" s="16">
        <f t="shared" si="60"/>
        <v>120.49189799999999</v>
      </c>
      <c r="E253" s="16">
        <f>E241+E243+E244+E245+E246+E247+E248+E249</f>
        <v>152.434676</v>
      </c>
      <c r="F253" s="151">
        <f>(D253-E253)/E253*100</f>
        <v>-20.955060120310161</v>
      </c>
      <c r="G253" s="16">
        <f t="shared" si="60"/>
        <v>1014</v>
      </c>
      <c r="H253" s="16">
        <f t="shared" si="60"/>
        <v>127650.20272799999</v>
      </c>
      <c r="I253" s="16">
        <f t="shared" si="60"/>
        <v>162</v>
      </c>
      <c r="J253" s="16">
        <f t="shared" si="60"/>
        <v>16.37031</v>
      </c>
      <c r="K253" s="16">
        <f t="shared" si="60"/>
        <v>124.571496</v>
      </c>
      <c r="L253" s="16">
        <f t="shared" si="60"/>
        <v>128.03300300000001</v>
      </c>
      <c r="M253" s="16">
        <f t="shared" ref="M253:M259" si="61">(K253-L253)/L253*100</f>
        <v>-2.7036052571539009</v>
      </c>
      <c r="N253" s="167">
        <f>D253/D339*100</f>
        <v>0.21155641079516371</v>
      </c>
    </row>
    <row r="254" spans="1:14" ht="14.25" thickTop="1">
      <c r="A254" s="227" t="s">
        <v>46</v>
      </c>
      <c r="B254" s="193" t="s">
        <v>19</v>
      </c>
      <c r="C254" s="131">
        <v>73.81</v>
      </c>
      <c r="D254" s="131">
        <v>310.70999999999998</v>
      </c>
      <c r="E254" s="131">
        <v>410.41</v>
      </c>
      <c r="F254" s="150">
        <f>(D254-E254)/E254*100</f>
        <v>-24.292780390341377</v>
      </c>
      <c r="G254" s="128">
        <v>2138</v>
      </c>
      <c r="H254" s="129">
        <v>208928.87</v>
      </c>
      <c r="I254" s="127">
        <v>459</v>
      </c>
      <c r="J254" s="127">
        <v>131.18</v>
      </c>
      <c r="K254" s="127">
        <v>276.14</v>
      </c>
      <c r="L254" s="127">
        <v>178.39</v>
      </c>
      <c r="M254" s="31">
        <f t="shared" si="61"/>
        <v>54.795672403161625</v>
      </c>
      <c r="N254" s="166">
        <f>D254/D327*100</f>
        <v>0.93245951237464031</v>
      </c>
    </row>
    <row r="255" spans="1:14">
      <c r="A255" s="211"/>
      <c r="B255" s="193" t="s">
        <v>20</v>
      </c>
      <c r="C255" s="127">
        <v>21.3</v>
      </c>
      <c r="D255" s="127">
        <v>82.83</v>
      </c>
      <c r="E255" s="127">
        <v>100.58</v>
      </c>
      <c r="F255" s="150">
        <f>(D255-E255)/E255*100</f>
        <v>-17.647643666732947</v>
      </c>
      <c r="G255" s="130">
        <v>1065</v>
      </c>
      <c r="H255" s="127">
        <v>0</v>
      </c>
      <c r="I255" s="127">
        <v>85</v>
      </c>
      <c r="J255" s="127">
        <v>6.05</v>
      </c>
      <c r="K255" s="127">
        <v>44.59</v>
      </c>
      <c r="L255" s="127">
        <v>56.61</v>
      </c>
      <c r="M255" s="31">
        <f t="shared" si="61"/>
        <v>-21.23299770358593</v>
      </c>
      <c r="N255" s="166">
        <f>D255/D328*100</f>
        <v>0.82034012752014263</v>
      </c>
    </row>
    <row r="256" spans="1:14">
      <c r="A256" s="211"/>
      <c r="B256" s="193" t="s">
        <v>21</v>
      </c>
      <c r="C256" s="127">
        <v>0</v>
      </c>
      <c r="D256" s="127">
        <v>31.550799999999999</v>
      </c>
      <c r="E256" s="127">
        <v>47.134999999999998</v>
      </c>
      <c r="F256" s="150">
        <f>(D256-E256)/E256*100</f>
        <v>-33.062904423464516</v>
      </c>
      <c r="G256" s="127">
        <v>0</v>
      </c>
      <c r="H256" s="23">
        <v>37765.484100000001</v>
      </c>
      <c r="I256" s="127">
        <v>16</v>
      </c>
      <c r="J256" s="127">
        <v>0.28000000000000003</v>
      </c>
      <c r="K256" s="127">
        <v>12.09</v>
      </c>
      <c r="L256" s="127">
        <v>8.3699999999999992</v>
      </c>
      <c r="M256" s="31">
        <f t="shared" si="61"/>
        <v>44.444444444444457</v>
      </c>
      <c r="N256" s="166">
        <f>D256/D329*100</f>
        <v>1.676341453052695</v>
      </c>
    </row>
    <row r="257" spans="1:14">
      <c r="A257" s="211"/>
      <c r="B257" s="193" t="s">
        <v>22</v>
      </c>
      <c r="C257" s="127">
        <v>7.0000000000000007E-2</v>
      </c>
      <c r="D257" s="127">
        <v>0.64</v>
      </c>
      <c r="E257" s="127">
        <v>1.75</v>
      </c>
      <c r="F257" s="150">
        <f>(D257-E257)/E257*100</f>
        <v>-63.428571428571423</v>
      </c>
      <c r="G257" s="127">
        <v>11</v>
      </c>
      <c r="H257" s="127">
        <v>4389.6000000000004</v>
      </c>
      <c r="I257" s="127">
        <v>3</v>
      </c>
      <c r="J257" s="127">
        <v>0</v>
      </c>
      <c r="K257" s="127">
        <v>1.3109999999999999</v>
      </c>
      <c r="L257" s="127">
        <v>0.1</v>
      </c>
      <c r="M257" s="31">
        <f t="shared" si="61"/>
        <v>1210.9999999999998</v>
      </c>
      <c r="N257" s="166">
        <f>D257/D330*100</f>
        <v>4.1936878067129341E-2</v>
      </c>
    </row>
    <row r="258" spans="1:14">
      <c r="A258" s="211"/>
      <c r="B258" s="193" t="s">
        <v>23</v>
      </c>
      <c r="C258" s="127">
        <v>0</v>
      </c>
      <c r="D258" s="127">
        <v>5.7</v>
      </c>
      <c r="E258" s="127">
        <v>8.5000000000000006E-2</v>
      </c>
      <c r="F258" s="127">
        <v>0</v>
      </c>
      <c r="G258" s="127">
        <v>0</v>
      </c>
      <c r="H258" s="127">
        <v>8060</v>
      </c>
      <c r="I258" s="127">
        <v>0</v>
      </c>
      <c r="J258" s="127">
        <v>0</v>
      </c>
      <c r="K258" s="127">
        <v>0</v>
      </c>
      <c r="L258" s="127">
        <v>1.24</v>
      </c>
      <c r="M258" s="31">
        <f t="shared" si="61"/>
        <v>-100</v>
      </c>
      <c r="N258" s="166">
        <f t="shared" ref="N258:N265" si="62">D258/D331*100</f>
        <v>2.7995387892454455</v>
      </c>
    </row>
    <row r="259" spans="1:14">
      <c r="A259" s="211"/>
      <c r="B259" s="193" t="s">
        <v>24</v>
      </c>
      <c r="C259" s="127">
        <v>33.18</v>
      </c>
      <c r="D259" s="127">
        <v>80.64</v>
      </c>
      <c r="E259" s="127">
        <v>64.98</v>
      </c>
      <c r="F259" s="150">
        <f>(D259-E259)/E259*100</f>
        <v>24.099722991689742</v>
      </c>
      <c r="G259" s="127">
        <v>35</v>
      </c>
      <c r="H259" s="127">
        <v>86140.4</v>
      </c>
      <c r="I259" s="127">
        <v>33</v>
      </c>
      <c r="J259" s="127">
        <v>103.14</v>
      </c>
      <c r="K259" s="127">
        <v>126.72</v>
      </c>
      <c r="L259" s="127">
        <v>10.73</v>
      </c>
      <c r="M259" s="31">
        <f t="shared" si="61"/>
        <v>1080.9878844361601</v>
      </c>
      <c r="N259" s="166">
        <f t="shared" si="62"/>
        <v>1.9799548603880348</v>
      </c>
    </row>
    <row r="260" spans="1:14">
      <c r="A260" s="211"/>
      <c r="B260" s="193" t="s">
        <v>25</v>
      </c>
      <c r="C260" s="127">
        <v>0</v>
      </c>
      <c r="D260" s="127">
        <v>0</v>
      </c>
      <c r="E260" s="127">
        <v>0</v>
      </c>
      <c r="F260" s="127">
        <v>0</v>
      </c>
      <c r="G260" s="127">
        <v>0</v>
      </c>
      <c r="H260" s="127">
        <v>0</v>
      </c>
      <c r="I260" s="127">
        <v>0</v>
      </c>
      <c r="J260" s="127">
        <v>0</v>
      </c>
      <c r="K260" s="127">
        <v>0</v>
      </c>
      <c r="L260" s="127">
        <v>0</v>
      </c>
      <c r="M260" s="127">
        <v>0</v>
      </c>
      <c r="N260" s="166">
        <f t="shared" si="62"/>
        <v>0</v>
      </c>
    </row>
    <row r="261" spans="1:14">
      <c r="A261" s="211"/>
      <c r="B261" s="193" t="s">
        <v>26</v>
      </c>
      <c r="C261" s="127">
        <v>3.41</v>
      </c>
      <c r="D261" s="127">
        <v>5.48</v>
      </c>
      <c r="E261" s="127">
        <v>6.38</v>
      </c>
      <c r="F261" s="150">
        <f>(D261-E261)/E261*100</f>
        <v>-14.106583072100307</v>
      </c>
      <c r="G261" s="127">
        <v>50</v>
      </c>
      <c r="H261" s="127">
        <v>7141.5</v>
      </c>
      <c r="I261" s="127">
        <v>0</v>
      </c>
      <c r="J261" s="127">
        <v>0</v>
      </c>
      <c r="K261" s="127">
        <v>0</v>
      </c>
      <c r="L261" s="127">
        <v>1.0109999999999999</v>
      </c>
      <c r="M261" s="31">
        <f>(K261-L261)/L261*100</f>
        <v>-100</v>
      </c>
      <c r="N261" s="166">
        <f t="shared" si="62"/>
        <v>6.0255117773843403E-2</v>
      </c>
    </row>
    <row r="262" spans="1:14">
      <c r="A262" s="211"/>
      <c r="B262" s="193" t="s">
        <v>27</v>
      </c>
      <c r="C262" s="41">
        <v>0</v>
      </c>
      <c r="D262" s="41">
        <v>2.1800000000000002</v>
      </c>
      <c r="E262" s="29">
        <v>2.0499999999999998</v>
      </c>
      <c r="F262" s="127">
        <v>0</v>
      </c>
      <c r="G262" s="41">
        <v>1</v>
      </c>
      <c r="H262" s="41">
        <v>154.38427999999999</v>
      </c>
      <c r="I262" s="127">
        <v>0</v>
      </c>
      <c r="J262" s="127">
        <v>0</v>
      </c>
      <c r="K262" s="127">
        <v>0</v>
      </c>
      <c r="L262" s="127">
        <v>0</v>
      </c>
      <c r="M262" s="127">
        <v>0</v>
      </c>
      <c r="N262" s="166">
        <f t="shared" si="62"/>
        <v>0.23523637923957896</v>
      </c>
    </row>
    <row r="263" spans="1:14">
      <c r="A263" s="211"/>
      <c r="B263" s="14" t="s">
        <v>28</v>
      </c>
      <c r="C263" s="127">
        <v>0</v>
      </c>
      <c r="D263" s="127">
        <v>0</v>
      </c>
      <c r="E263" s="127">
        <v>0</v>
      </c>
      <c r="F263" s="127">
        <v>0</v>
      </c>
      <c r="G263" s="127">
        <v>0</v>
      </c>
      <c r="H263" s="127">
        <v>0</v>
      </c>
      <c r="I263" s="127">
        <v>0</v>
      </c>
      <c r="J263" s="127">
        <v>0</v>
      </c>
      <c r="K263" s="127">
        <v>0</v>
      </c>
      <c r="L263" s="127">
        <v>0</v>
      </c>
      <c r="M263" s="127">
        <v>0</v>
      </c>
      <c r="N263" s="166">
        <f t="shared" si="62"/>
        <v>0</v>
      </c>
    </row>
    <row r="264" spans="1:14">
      <c r="A264" s="211"/>
      <c r="B264" s="14" t="s">
        <v>29</v>
      </c>
      <c r="C264" s="41">
        <v>0</v>
      </c>
      <c r="D264" s="41">
        <v>0</v>
      </c>
      <c r="E264" s="41">
        <v>0</v>
      </c>
      <c r="F264" s="127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127">
        <v>0</v>
      </c>
      <c r="N264" s="166">
        <f t="shared" si="62"/>
        <v>0</v>
      </c>
    </row>
    <row r="265" spans="1:14">
      <c r="A265" s="211"/>
      <c r="B265" s="14" t="s">
        <v>30</v>
      </c>
      <c r="C265" s="41">
        <v>0</v>
      </c>
      <c r="D265" s="41">
        <v>2.1800000000000002</v>
      </c>
      <c r="E265" s="41">
        <v>0</v>
      </c>
      <c r="F265" s="127">
        <v>0</v>
      </c>
      <c r="G265" s="41">
        <v>1</v>
      </c>
      <c r="H265" s="41">
        <v>154.38427999999999</v>
      </c>
      <c r="I265" s="41">
        <v>0</v>
      </c>
      <c r="J265" s="41">
        <v>0</v>
      </c>
      <c r="K265" s="41">
        <v>0</v>
      </c>
      <c r="L265" s="41">
        <v>0</v>
      </c>
      <c r="M265" s="127">
        <v>0</v>
      </c>
      <c r="N265" s="166">
        <f t="shared" si="62"/>
        <v>0.59117339398215518</v>
      </c>
    </row>
    <row r="266" spans="1:14" ht="14.25" thickBot="1">
      <c r="A266" s="212"/>
      <c r="B266" s="15" t="s">
        <v>31</v>
      </c>
      <c r="C266" s="16">
        <f t="shared" ref="C266:L266" si="63">C254+C256+C257+C258+C259+C260+C261+C262</f>
        <v>110.47</v>
      </c>
      <c r="D266" s="16">
        <f t="shared" si="63"/>
        <v>436.90079999999995</v>
      </c>
      <c r="E266" s="16">
        <f t="shared" si="63"/>
        <v>532.79</v>
      </c>
      <c r="F266" s="151">
        <f>(D266-E266)/E266*100</f>
        <v>-17.997560014264536</v>
      </c>
      <c r="G266" s="16">
        <f t="shared" si="63"/>
        <v>2235</v>
      </c>
      <c r="H266" s="16">
        <f>H254+H256+H257+H258+H259+H260+H261+H262</f>
        <v>352580.23838</v>
      </c>
      <c r="I266" s="16">
        <f t="shared" si="63"/>
        <v>511</v>
      </c>
      <c r="J266" s="16">
        <f t="shared" si="63"/>
        <v>234.60000000000002</v>
      </c>
      <c r="K266" s="16">
        <f t="shared" si="63"/>
        <v>416.26099999999997</v>
      </c>
      <c r="L266" s="16">
        <f t="shared" si="63"/>
        <v>199.84099999999998</v>
      </c>
      <c r="M266" s="16">
        <f>(K266-L266)/L266*100</f>
        <v>108.29609539583969</v>
      </c>
      <c r="N266" s="167">
        <f>D266/D339*100</f>
        <v>0.76709859049224749</v>
      </c>
    </row>
    <row r="267" spans="1:14" ht="14.25" thickTop="1">
      <c r="A267" s="227" t="s">
        <v>47</v>
      </c>
      <c r="B267" s="18" t="s">
        <v>19</v>
      </c>
      <c r="C267" s="202">
        <v>28.81</v>
      </c>
      <c r="D267" s="202">
        <v>107.65</v>
      </c>
      <c r="E267" s="202">
        <v>206.74</v>
      </c>
      <c r="F267" s="201">
        <f>(D267-E267)/E267*100</f>
        <v>-47.929766856921738</v>
      </c>
      <c r="G267" s="202">
        <v>896</v>
      </c>
      <c r="H267" s="202">
        <v>117325.07</v>
      </c>
      <c r="I267" s="202">
        <v>168</v>
      </c>
      <c r="J267" s="202">
        <v>16.78</v>
      </c>
      <c r="K267" s="202">
        <v>77.39</v>
      </c>
      <c r="L267" s="202">
        <v>88.18</v>
      </c>
      <c r="M267" s="107">
        <f>(K267-L267)/L267*100</f>
        <v>-12.236334769789075</v>
      </c>
      <c r="N267" s="168">
        <f t="shared" ref="N267:N272" si="64">D267/D327*100</f>
        <v>0.3230641643562488</v>
      </c>
    </row>
    <row r="268" spans="1:14">
      <c r="A268" s="211"/>
      <c r="B268" s="193" t="s">
        <v>20</v>
      </c>
      <c r="C268" s="72">
        <v>8.9600000000000009</v>
      </c>
      <c r="D268" s="72">
        <v>16.399999999999999</v>
      </c>
      <c r="E268" s="72">
        <v>82.67</v>
      </c>
      <c r="F268" s="12">
        <f>(D268-E268)/E268*100</f>
        <v>-80.162090238296855</v>
      </c>
      <c r="G268" s="72">
        <v>205</v>
      </c>
      <c r="H268" s="72">
        <v>4080</v>
      </c>
      <c r="I268" s="72">
        <v>71</v>
      </c>
      <c r="J268" s="72">
        <v>3.87</v>
      </c>
      <c r="K268" s="72">
        <v>21.97</v>
      </c>
      <c r="L268" s="72">
        <v>14.68</v>
      </c>
      <c r="M268" s="31">
        <f t="shared" ref="M268" si="65">(K268-L268)/L268*100</f>
        <v>49.659400544959126</v>
      </c>
      <c r="N268" s="166">
        <f t="shared" si="64"/>
        <v>0.16242397792261667</v>
      </c>
    </row>
    <row r="269" spans="1:14">
      <c r="A269" s="211"/>
      <c r="B269" s="193" t="s">
        <v>21</v>
      </c>
      <c r="C269" s="127">
        <v>0</v>
      </c>
      <c r="D269" s="127">
        <v>0</v>
      </c>
      <c r="E269" s="127">
        <v>0</v>
      </c>
      <c r="F269" s="127"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66">
        <f t="shared" si="64"/>
        <v>0</v>
      </c>
    </row>
    <row r="270" spans="1:14">
      <c r="A270" s="211"/>
      <c r="B270" s="193" t="s">
        <v>22</v>
      </c>
      <c r="C270" s="72">
        <v>1E-3</v>
      </c>
      <c r="D270" s="72">
        <v>2E-3</v>
      </c>
      <c r="E270" s="72">
        <v>0.1</v>
      </c>
      <c r="F270" s="127">
        <v>0</v>
      </c>
      <c r="G270" s="72">
        <v>4</v>
      </c>
      <c r="H270" s="72">
        <v>28</v>
      </c>
      <c r="I270" s="127">
        <v>0</v>
      </c>
      <c r="J270" s="127">
        <v>0</v>
      </c>
      <c r="K270" s="127">
        <v>0</v>
      </c>
      <c r="L270" s="127">
        <v>0</v>
      </c>
      <c r="M270" s="127">
        <v>0</v>
      </c>
      <c r="N270" s="166">
        <f t="shared" si="64"/>
        <v>1.3105274395977922E-4</v>
      </c>
    </row>
    <row r="271" spans="1:14">
      <c r="A271" s="211"/>
      <c r="B271" s="193" t="s">
        <v>23</v>
      </c>
      <c r="C271" s="127">
        <v>0</v>
      </c>
      <c r="D271" s="127">
        <v>0</v>
      </c>
      <c r="E271" s="127">
        <v>0</v>
      </c>
      <c r="F271" s="127">
        <v>0</v>
      </c>
      <c r="G271" s="127">
        <v>0</v>
      </c>
      <c r="H271" s="127">
        <v>0</v>
      </c>
      <c r="I271" s="127">
        <v>0</v>
      </c>
      <c r="J271" s="127">
        <v>0</v>
      </c>
      <c r="K271" s="127">
        <v>0</v>
      </c>
      <c r="L271" s="127">
        <v>0</v>
      </c>
      <c r="M271" s="127">
        <v>0</v>
      </c>
      <c r="N271" s="166">
        <f t="shared" si="64"/>
        <v>0</v>
      </c>
    </row>
    <row r="272" spans="1:14">
      <c r="A272" s="211"/>
      <c r="B272" s="193" t="s">
        <v>24</v>
      </c>
      <c r="C272" s="72">
        <v>0.01</v>
      </c>
      <c r="D272" s="72">
        <v>0.21</v>
      </c>
      <c r="E272" s="72">
        <v>0.99</v>
      </c>
      <c r="F272" s="12">
        <f>(D272-E272)/E272*100</f>
        <v>-78.787878787878796</v>
      </c>
      <c r="G272" s="72">
        <v>5</v>
      </c>
      <c r="H272" s="72">
        <v>198</v>
      </c>
      <c r="I272" s="72">
        <v>2</v>
      </c>
      <c r="J272" s="72">
        <v>0.02</v>
      </c>
      <c r="K272" s="72">
        <v>12.94</v>
      </c>
      <c r="L272" s="127">
        <v>0</v>
      </c>
      <c r="M272" s="127">
        <v>0</v>
      </c>
      <c r="N272" s="166">
        <f t="shared" si="64"/>
        <v>5.1561324489271749E-3</v>
      </c>
    </row>
    <row r="273" spans="1:14">
      <c r="A273" s="211"/>
      <c r="B273" s="193" t="s">
        <v>25</v>
      </c>
      <c r="C273" s="127">
        <v>0</v>
      </c>
      <c r="D273" s="127">
        <v>0</v>
      </c>
      <c r="E273" s="127">
        <v>0</v>
      </c>
      <c r="F273" s="127"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66">
        <f t="shared" ref="N273:N278" si="66">D273/D333*100</f>
        <v>0</v>
      </c>
    </row>
    <row r="274" spans="1:14">
      <c r="A274" s="211"/>
      <c r="B274" s="193" t="s">
        <v>26</v>
      </c>
      <c r="C274" s="72">
        <v>0.21</v>
      </c>
      <c r="D274" s="72">
        <v>0.36</v>
      </c>
      <c r="E274" s="72">
        <v>1.2</v>
      </c>
      <c r="F274" s="12">
        <f>(D274-E274)/E274*100</f>
        <v>-70</v>
      </c>
      <c r="G274" s="72">
        <v>37</v>
      </c>
      <c r="H274" s="72">
        <v>2019.98</v>
      </c>
      <c r="I274" s="72">
        <v>1</v>
      </c>
      <c r="J274" s="127">
        <v>0</v>
      </c>
      <c r="K274" s="72">
        <v>2.9E-5</v>
      </c>
      <c r="L274" s="72">
        <v>28.71</v>
      </c>
      <c r="M274" s="31">
        <f>(K274-L274)/L274*100</f>
        <v>-99.999898989898981</v>
      </c>
      <c r="N274" s="166">
        <f t="shared" si="66"/>
        <v>3.95836540120139E-3</v>
      </c>
    </row>
    <row r="275" spans="1:14">
      <c r="A275" s="211"/>
      <c r="B275" s="193" t="s">
        <v>27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7">
        <v>0</v>
      </c>
      <c r="J275" s="127">
        <v>0</v>
      </c>
      <c r="K275" s="127">
        <v>0</v>
      </c>
      <c r="L275" s="127">
        <v>0</v>
      </c>
      <c r="M275" s="127">
        <v>0</v>
      </c>
      <c r="N275" s="166">
        <f t="shared" si="66"/>
        <v>0</v>
      </c>
    </row>
    <row r="276" spans="1:14">
      <c r="A276" s="211"/>
      <c r="B276" s="14" t="s">
        <v>28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7">
        <v>0</v>
      </c>
      <c r="J276" s="127">
        <v>0</v>
      </c>
      <c r="K276" s="127">
        <v>0</v>
      </c>
      <c r="L276" s="127">
        <v>0</v>
      </c>
      <c r="M276" s="127">
        <v>0</v>
      </c>
      <c r="N276" s="166">
        <f t="shared" si="66"/>
        <v>0</v>
      </c>
    </row>
    <row r="277" spans="1:14">
      <c r="A277" s="211"/>
      <c r="B277" s="14" t="s">
        <v>29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7">
        <v>0</v>
      </c>
      <c r="J277" s="127">
        <v>0</v>
      </c>
      <c r="K277" s="127">
        <v>0</v>
      </c>
      <c r="L277" s="127">
        <v>0</v>
      </c>
      <c r="M277" s="127">
        <v>0</v>
      </c>
      <c r="N277" s="166">
        <f t="shared" si="66"/>
        <v>0</v>
      </c>
    </row>
    <row r="278" spans="1:14">
      <c r="A278" s="211"/>
      <c r="B278" s="14" t="s">
        <v>30</v>
      </c>
      <c r="C278" s="127">
        <v>0</v>
      </c>
      <c r="D278" s="127">
        <v>0</v>
      </c>
      <c r="E278" s="127">
        <v>0</v>
      </c>
      <c r="F278" s="127">
        <v>0</v>
      </c>
      <c r="G278" s="127">
        <v>0</v>
      </c>
      <c r="H278" s="127">
        <v>0</v>
      </c>
      <c r="I278" s="127">
        <v>0</v>
      </c>
      <c r="J278" s="127">
        <v>0</v>
      </c>
      <c r="K278" s="127">
        <v>0</v>
      </c>
      <c r="L278" s="127">
        <v>0</v>
      </c>
      <c r="M278" s="127">
        <v>0</v>
      </c>
      <c r="N278" s="166">
        <f t="shared" si="66"/>
        <v>0</v>
      </c>
    </row>
    <row r="279" spans="1:14" ht="14.25" thickBot="1">
      <c r="A279" s="213"/>
      <c r="B279" s="35" t="s">
        <v>31</v>
      </c>
      <c r="C279" s="36">
        <f>C267+C269+C270+C271+C272+C273+C274+C275</f>
        <v>29.031000000000002</v>
      </c>
      <c r="D279" s="36">
        <f t="shared" ref="D279:L279" si="67">D267+D269+D270+D271+D272+D273+D274+D275</f>
        <v>108.22199999999999</v>
      </c>
      <c r="E279" s="36">
        <f t="shared" si="67"/>
        <v>209.03</v>
      </c>
      <c r="F279" s="209">
        <f>(D279-E279)/E279*100</f>
        <v>-48.226570348753775</v>
      </c>
      <c r="G279" s="36">
        <f t="shared" si="67"/>
        <v>942</v>
      </c>
      <c r="H279" s="36">
        <f t="shared" si="67"/>
        <v>119571.05</v>
      </c>
      <c r="I279" s="36">
        <f t="shared" si="67"/>
        <v>171</v>
      </c>
      <c r="J279" s="36">
        <f t="shared" si="67"/>
        <v>16.8</v>
      </c>
      <c r="K279" s="36">
        <f t="shared" si="67"/>
        <v>90.330028999999996</v>
      </c>
      <c r="L279" s="36">
        <f t="shared" si="67"/>
        <v>116.89000000000001</v>
      </c>
      <c r="M279" s="36">
        <f t="shared" ref="M279" si="68">(K279-L279)/L279*100</f>
        <v>-22.722192659765604</v>
      </c>
      <c r="N279" s="205">
        <f>D279/D339*100</f>
        <v>0.19001325623631729</v>
      </c>
    </row>
    <row r="280" spans="1:14">
      <c r="A280" s="64"/>
      <c r="B280" s="65"/>
      <c r="C280" s="66"/>
      <c r="D280" s="66"/>
      <c r="E280" s="66"/>
      <c r="F280" s="158"/>
      <c r="G280" s="66"/>
      <c r="H280" s="66"/>
      <c r="I280" s="66"/>
      <c r="J280" s="66"/>
      <c r="K280" s="66"/>
      <c r="L280" s="66"/>
      <c r="M280" s="66"/>
      <c r="N280" s="148"/>
    </row>
    <row r="281" spans="1:14">
      <c r="A281" s="82"/>
      <c r="B281" s="82"/>
      <c r="C281" s="82"/>
      <c r="D281" s="82"/>
      <c r="E281" s="82"/>
      <c r="F281" s="159"/>
      <c r="G281" s="82"/>
      <c r="H281" s="82"/>
      <c r="I281" s="82"/>
      <c r="J281" s="82"/>
      <c r="K281" s="82"/>
      <c r="L281" s="82"/>
      <c r="M281" s="82"/>
      <c r="N281" s="159"/>
    </row>
    <row r="282" spans="1:14">
      <c r="A282" s="82"/>
      <c r="B282" s="82"/>
      <c r="C282" s="82"/>
      <c r="D282" s="82"/>
      <c r="E282" s="82"/>
      <c r="F282" s="159"/>
      <c r="G282" s="82"/>
      <c r="H282" s="82"/>
      <c r="I282" s="82"/>
      <c r="J282" s="82"/>
      <c r="K282" s="82"/>
      <c r="L282" s="82"/>
      <c r="M282" s="82"/>
      <c r="N282" s="159"/>
    </row>
    <row r="283" spans="1:14" ht="18.75">
      <c r="A283" s="214" t="str">
        <f>A1</f>
        <v>2023年4月丹东市财产保险业务统计表</v>
      </c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</row>
    <row r="284" spans="1:14" ht="14.25" thickBot="1">
      <c r="A284" s="57"/>
      <c r="B284" s="59" t="s">
        <v>0</v>
      </c>
      <c r="C284" s="58"/>
      <c r="D284" s="58"/>
      <c r="E284" s="57"/>
      <c r="F284" s="148"/>
      <c r="G284" s="73" t="str">
        <f>G2</f>
        <v>（2023年4月）</v>
      </c>
      <c r="H284" s="58"/>
      <c r="I284" s="58"/>
      <c r="J284" s="58"/>
      <c r="K284" s="58"/>
      <c r="L284" s="59" t="s">
        <v>1</v>
      </c>
      <c r="M284" s="57"/>
      <c r="N284" s="165"/>
    </row>
    <row r="285" spans="1:14" ht="13.5" customHeight="1">
      <c r="A285" s="210" t="s">
        <v>117</v>
      </c>
      <c r="B285" s="161" t="s">
        <v>3</v>
      </c>
      <c r="C285" s="215" t="s">
        <v>4</v>
      </c>
      <c r="D285" s="215"/>
      <c r="E285" s="215"/>
      <c r="F285" s="216"/>
      <c r="G285" s="215" t="s">
        <v>5</v>
      </c>
      <c r="H285" s="215"/>
      <c r="I285" s="215" t="s">
        <v>6</v>
      </c>
      <c r="J285" s="215"/>
      <c r="K285" s="215"/>
      <c r="L285" s="215"/>
      <c r="M285" s="215"/>
      <c r="N285" s="218" t="s">
        <v>7</v>
      </c>
    </row>
    <row r="286" spans="1:14">
      <c r="A286" s="211"/>
      <c r="B286" s="58" t="s">
        <v>8</v>
      </c>
      <c r="C286" s="217" t="s">
        <v>9</v>
      </c>
      <c r="D286" s="217" t="s">
        <v>10</v>
      </c>
      <c r="E286" s="217" t="s">
        <v>11</v>
      </c>
      <c r="F286" s="149" t="s">
        <v>12</v>
      </c>
      <c r="G286" s="217" t="s">
        <v>13</v>
      </c>
      <c r="H286" s="217" t="s">
        <v>14</v>
      </c>
      <c r="I286" s="193" t="s">
        <v>13</v>
      </c>
      <c r="J286" s="217" t="s">
        <v>15</v>
      </c>
      <c r="K286" s="217"/>
      <c r="L286" s="217"/>
      <c r="M286" s="193" t="s">
        <v>12</v>
      </c>
      <c r="N286" s="219"/>
    </row>
    <row r="287" spans="1:14">
      <c r="A287" s="226"/>
      <c r="B287" s="162" t="s">
        <v>16</v>
      </c>
      <c r="C287" s="217"/>
      <c r="D287" s="217"/>
      <c r="E287" s="217"/>
      <c r="F287" s="149" t="s">
        <v>17</v>
      </c>
      <c r="G287" s="217"/>
      <c r="H287" s="217"/>
      <c r="I287" s="33" t="s">
        <v>18</v>
      </c>
      <c r="J287" s="193" t="s">
        <v>9</v>
      </c>
      <c r="K287" s="193" t="s">
        <v>10</v>
      </c>
      <c r="L287" s="193" t="s">
        <v>11</v>
      </c>
      <c r="M287" s="193" t="s">
        <v>17</v>
      </c>
      <c r="N287" s="194" t="s">
        <v>17</v>
      </c>
    </row>
    <row r="288" spans="1:14" ht="14.25" customHeight="1">
      <c r="A288" s="211" t="s">
        <v>118</v>
      </c>
      <c r="B288" s="193" t="s">
        <v>19</v>
      </c>
      <c r="C288" s="19">
        <v>18.8</v>
      </c>
      <c r="D288" s="19">
        <v>75.489999999999995</v>
      </c>
      <c r="E288" s="19">
        <v>138.09</v>
      </c>
      <c r="F288" s="12">
        <f>(D288-E288)/E288*100</f>
        <v>-45.332754001013839</v>
      </c>
      <c r="G288" s="20">
        <v>453</v>
      </c>
      <c r="H288" s="20">
        <v>49583.64</v>
      </c>
      <c r="I288" s="20">
        <v>56</v>
      </c>
      <c r="J288" s="20">
        <v>1</v>
      </c>
      <c r="K288" s="20">
        <v>25.1</v>
      </c>
      <c r="L288" s="20">
        <v>58.83</v>
      </c>
      <c r="M288" s="31">
        <f>(K288-L288)/L288*100</f>
        <v>-57.334693183749785</v>
      </c>
      <c r="N288" s="166">
        <f>D288/D327*100</f>
        <v>0.22655005821879437</v>
      </c>
    </row>
    <row r="289" spans="1:14" ht="14.25" customHeight="1">
      <c r="A289" s="211"/>
      <c r="B289" s="193" t="s">
        <v>20</v>
      </c>
      <c r="C289" s="20">
        <v>5.1100000000000003</v>
      </c>
      <c r="D289" s="20">
        <v>16.95</v>
      </c>
      <c r="E289" s="20">
        <v>71.849999999999994</v>
      </c>
      <c r="F289" s="12">
        <f>(D289-E289)/E289*100</f>
        <v>-76.409185803757822</v>
      </c>
      <c r="G289" s="20">
        <v>123</v>
      </c>
      <c r="H289" s="20">
        <v>2460</v>
      </c>
      <c r="I289" s="20">
        <v>23</v>
      </c>
      <c r="J289" s="127">
        <v>0</v>
      </c>
      <c r="K289" s="20">
        <v>8.1</v>
      </c>
      <c r="L289" s="20">
        <v>14.77</v>
      </c>
      <c r="M289" s="31">
        <f>(K289-L289)/L289*100</f>
        <v>-45.159106296547058</v>
      </c>
      <c r="N289" s="166">
        <f>D289/D328*100</f>
        <v>0.16787112352368005</v>
      </c>
    </row>
    <row r="290" spans="1:14" ht="14.25" customHeight="1">
      <c r="A290" s="211"/>
      <c r="B290" s="193" t="s">
        <v>21</v>
      </c>
      <c r="C290" s="127">
        <v>0</v>
      </c>
      <c r="D290" s="20">
        <v>4.55</v>
      </c>
      <c r="E290" s="20">
        <v>5</v>
      </c>
      <c r="F290" s="12">
        <f>(D290-E290)/E290*100</f>
        <v>-9.0000000000000036</v>
      </c>
      <c r="G290" s="20">
        <v>2</v>
      </c>
      <c r="H290" s="20">
        <v>642.54</v>
      </c>
      <c r="I290" s="127">
        <v>0</v>
      </c>
      <c r="J290" s="127">
        <v>0</v>
      </c>
      <c r="K290" s="127">
        <v>0</v>
      </c>
      <c r="L290" s="20">
        <v>0.38</v>
      </c>
      <c r="M290" s="127">
        <v>0</v>
      </c>
      <c r="N290" s="166">
        <f>D290/D329*100</f>
        <v>0.24174834271681739</v>
      </c>
    </row>
    <row r="291" spans="1:14" ht="14.25" customHeight="1">
      <c r="A291" s="211"/>
      <c r="B291" s="193" t="s">
        <v>22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7">
        <v>0</v>
      </c>
      <c r="J291" s="127">
        <v>0</v>
      </c>
      <c r="K291" s="127">
        <v>0</v>
      </c>
      <c r="L291" s="127">
        <v>0</v>
      </c>
      <c r="M291" s="127">
        <v>0</v>
      </c>
      <c r="N291" s="166">
        <f>D291/D330*100</f>
        <v>0</v>
      </c>
    </row>
    <row r="292" spans="1:14" ht="14.25" customHeight="1">
      <c r="A292" s="211"/>
      <c r="B292" s="193" t="s">
        <v>23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7">
        <v>0</v>
      </c>
      <c r="J292" s="127">
        <v>0</v>
      </c>
      <c r="K292" s="127">
        <v>0</v>
      </c>
      <c r="L292" s="127">
        <v>0</v>
      </c>
      <c r="M292" s="127">
        <v>0</v>
      </c>
      <c r="N292" s="166">
        <f t="shared" ref="N292:N299" si="69">D292/D331*100</f>
        <v>0</v>
      </c>
    </row>
    <row r="293" spans="1:14" ht="14.25" customHeight="1">
      <c r="A293" s="211"/>
      <c r="B293" s="193" t="s">
        <v>24</v>
      </c>
      <c r="C293" s="20">
        <v>5.0999999999999996</v>
      </c>
      <c r="D293" s="20">
        <v>9.9700000000000006</v>
      </c>
      <c r="E293" s="20">
        <v>8.57</v>
      </c>
      <c r="F293" s="12">
        <f>(D293-E293)/E293*100</f>
        <v>16.336056009334893</v>
      </c>
      <c r="G293" s="20">
        <v>17</v>
      </c>
      <c r="H293" s="20">
        <v>8751.2800000000007</v>
      </c>
      <c r="I293" s="20">
        <v>3</v>
      </c>
      <c r="J293" s="20"/>
      <c r="K293" s="20">
        <v>0.66</v>
      </c>
      <c r="L293" s="20">
        <v>0.44</v>
      </c>
      <c r="M293" s="31">
        <f>(K293-L293)/L293*100</f>
        <v>50.000000000000014</v>
      </c>
      <c r="N293" s="166">
        <f t="shared" si="69"/>
        <v>0.244793526265733</v>
      </c>
    </row>
    <row r="294" spans="1:14" ht="14.25" customHeight="1">
      <c r="A294" s="211"/>
      <c r="B294" s="193" t="s">
        <v>25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7">
        <v>0</v>
      </c>
      <c r="J294" s="127">
        <v>0</v>
      </c>
      <c r="K294" s="127">
        <v>0</v>
      </c>
      <c r="L294" s="127">
        <v>0</v>
      </c>
      <c r="M294" s="127">
        <v>0</v>
      </c>
      <c r="N294" s="166">
        <f t="shared" si="69"/>
        <v>0</v>
      </c>
    </row>
    <row r="295" spans="1:14" ht="14.25" customHeight="1">
      <c r="A295" s="211"/>
      <c r="B295" s="193" t="s">
        <v>26</v>
      </c>
      <c r="C295" s="20">
        <v>10.44</v>
      </c>
      <c r="D295" s="20">
        <v>43.73</v>
      </c>
      <c r="E295" s="20">
        <v>25.78</v>
      </c>
      <c r="F295" s="12">
        <f>(D295-E295)/E295*100</f>
        <v>69.627618308766472</v>
      </c>
      <c r="G295" s="20">
        <v>240</v>
      </c>
      <c r="H295" s="20">
        <v>21184.25</v>
      </c>
      <c r="I295" s="20">
        <v>6</v>
      </c>
      <c r="J295" s="20">
        <v>15.64</v>
      </c>
      <c r="K295" s="20">
        <v>22.18</v>
      </c>
      <c r="L295" s="20">
        <v>1.38</v>
      </c>
      <c r="M295" s="127">
        <v>0</v>
      </c>
      <c r="N295" s="166">
        <f t="shared" si="69"/>
        <v>0.48083144165149111</v>
      </c>
    </row>
    <row r="296" spans="1:14" ht="14.25" customHeight="1">
      <c r="A296" s="211"/>
      <c r="B296" s="193" t="s">
        <v>27</v>
      </c>
      <c r="C296" s="127">
        <v>0</v>
      </c>
      <c r="D296" s="127">
        <v>0</v>
      </c>
      <c r="E296" s="31">
        <v>8</v>
      </c>
      <c r="F296" s="127"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66">
        <f t="shared" si="69"/>
        <v>0</v>
      </c>
    </row>
    <row r="297" spans="1:14" ht="14.25" customHeight="1">
      <c r="A297" s="211"/>
      <c r="B297" s="14" t="s">
        <v>28</v>
      </c>
      <c r="C297" s="127">
        <v>0</v>
      </c>
      <c r="D297" s="127">
        <v>0</v>
      </c>
      <c r="E297" s="40"/>
      <c r="F297" s="127">
        <v>0</v>
      </c>
      <c r="G297" s="127">
        <v>0</v>
      </c>
      <c r="H297" s="127">
        <v>0</v>
      </c>
      <c r="I297" s="127">
        <v>0</v>
      </c>
      <c r="J297" s="127">
        <v>0</v>
      </c>
      <c r="K297" s="127">
        <v>0</v>
      </c>
      <c r="L297" s="127">
        <v>0</v>
      </c>
      <c r="M297" s="127">
        <v>0</v>
      </c>
      <c r="N297" s="166">
        <f t="shared" si="69"/>
        <v>0</v>
      </c>
    </row>
    <row r="298" spans="1:14" ht="14.25" customHeight="1">
      <c r="A298" s="211"/>
      <c r="B298" s="14" t="s">
        <v>29</v>
      </c>
      <c r="C298" s="127">
        <v>0</v>
      </c>
      <c r="D298" s="127">
        <v>0</v>
      </c>
      <c r="E298" s="40"/>
      <c r="F298" s="127">
        <v>0</v>
      </c>
      <c r="G298" s="127">
        <v>0</v>
      </c>
      <c r="H298" s="127">
        <v>0</v>
      </c>
      <c r="I298" s="127">
        <v>0</v>
      </c>
      <c r="J298" s="127">
        <v>0</v>
      </c>
      <c r="K298" s="127">
        <v>0</v>
      </c>
      <c r="L298" s="127">
        <v>0</v>
      </c>
      <c r="M298" s="127">
        <v>0</v>
      </c>
      <c r="N298" s="166">
        <f t="shared" si="69"/>
        <v>0</v>
      </c>
    </row>
    <row r="299" spans="1:14" ht="14.25" customHeight="1">
      <c r="A299" s="211"/>
      <c r="B299" s="14" t="s">
        <v>30</v>
      </c>
      <c r="C299" s="127">
        <v>0</v>
      </c>
      <c r="D299" s="127">
        <v>0</v>
      </c>
      <c r="E299" s="31">
        <v>8</v>
      </c>
      <c r="F299" s="127">
        <v>0</v>
      </c>
      <c r="G299" s="127">
        <v>0</v>
      </c>
      <c r="H299" s="127">
        <v>0</v>
      </c>
      <c r="I299" s="127">
        <v>0</v>
      </c>
      <c r="J299" s="127">
        <v>0</v>
      </c>
      <c r="K299" s="127">
        <v>0</v>
      </c>
      <c r="L299" s="127">
        <v>0</v>
      </c>
      <c r="M299" s="127">
        <v>0</v>
      </c>
      <c r="N299" s="166">
        <f t="shared" si="69"/>
        <v>0</v>
      </c>
    </row>
    <row r="300" spans="1:14" ht="14.25" customHeight="1" thickBot="1">
      <c r="A300" s="212"/>
      <c r="B300" s="15" t="s">
        <v>31</v>
      </c>
      <c r="C300" s="16">
        <f>C288+C290+C291+C292+C293+C294+C295+C296</f>
        <v>34.339999999999996</v>
      </c>
      <c r="D300" s="16">
        <f t="shared" ref="D300:E300" si="70">D288+D290+D291+D292+D293+D294+D295+D296</f>
        <v>133.73999999999998</v>
      </c>
      <c r="E300" s="16">
        <f t="shared" si="70"/>
        <v>185.44</v>
      </c>
      <c r="F300" s="17">
        <f>(D300-E300)/E300*100</f>
        <v>-27.879637618636764</v>
      </c>
      <c r="G300" s="16">
        <f t="shared" ref="G300:L300" si="71">G288+G290+G291+G292+G293+G294+G295+G296</f>
        <v>712</v>
      </c>
      <c r="H300" s="16">
        <f t="shared" si="71"/>
        <v>80161.709999999992</v>
      </c>
      <c r="I300" s="16">
        <f t="shared" si="71"/>
        <v>65</v>
      </c>
      <c r="J300" s="16">
        <f t="shared" si="71"/>
        <v>16.64</v>
      </c>
      <c r="K300" s="16">
        <f t="shared" si="71"/>
        <v>47.94</v>
      </c>
      <c r="L300" s="16">
        <f t="shared" si="71"/>
        <v>61.03</v>
      </c>
      <c r="M300" s="16">
        <f>(K300-L300)/L300*100</f>
        <v>-21.448467966573823</v>
      </c>
      <c r="N300" s="167">
        <f>D300/D339*100</f>
        <v>0.2348170694410108</v>
      </c>
    </row>
    <row r="301" spans="1:14" ht="14.25" thickTop="1">
      <c r="A301" s="211" t="s">
        <v>48</v>
      </c>
      <c r="B301" s="193" t="s">
        <v>19</v>
      </c>
      <c r="C301" s="32">
        <v>0</v>
      </c>
      <c r="D301" s="32">
        <v>0</v>
      </c>
      <c r="E301" s="32">
        <v>51.17</v>
      </c>
      <c r="F301" s="26">
        <f>(D301-E301)/E301*100</f>
        <v>-100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2">
        <v>0</v>
      </c>
      <c r="N301" s="166">
        <f>D301/D327*100</f>
        <v>0</v>
      </c>
    </row>
    <row r="302" spans="1:14">
      <c r="A302" s="211"/>
      <c r="B302" s="193" t="s">
        <v>20</v>
      </c>
      <c r="C302" s="31">
        <v>0</v>
      </c>
      <c r="D302" s="31">
        <v>0</v>
      </c>
      <c r="E302" s="34">
        <v>0</v>
      </c>
      <c r="F302" s="12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66">
        <f>D302/D328*100</f>
        <v>0</v>
      </c>
    </row>
    <row r="303" spans="1:14">
      <c r="A303" s="211"/>
      <c r="B303" s="193" t="s">
        <v>21</v>
      </c>
      <c r="C303" s="31">
        <v>0</v>
      </c>
      <c r="D303" s="31">
        <v>0</v>
      </c>
      <c r="E303" s="34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66">
        <f>D303/D329*100</f>
        <v>0</v>
      </c>
    </row>
    <row r="304" spans="1:14">
      <c r="A304" s="211"/>
      <c r="B304" s="193" t="s">
        <v>22</v>
      </c>
      <c r="C304" s="31">
        <v>0</v>
      </c>
      <c r="D304" s="31">
        <v>0</v>
      </c>
      <c r="E304" s="31">
        <v>0.21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66">
        <f>D304/D330*100</f>
        <v>0</v>
      </c>
    </row>
    <row r="305" spans="1:14">
      <c r="A305" s="211"/>
      <c r="B305" s="193" t="s">
        <v>23</v>
      </c>
      <c r="C305" s="31">
        <v>0</v>
      </c>
      <c r="D305" s="31">
        <v>0</v>
      </c>
      <c r="E305" s="34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66">
        <f t="shared" ref="N305:N312" si="72">D305/D331*100</f>
        <v>0</v>
      </c>
    </row>
    <row r="306" spans="1:14">
      <c r="A306" s="211"/>
      <c r="B306" s="193" t="s">
        <v>24</v>
      </c>
      <c r="C306" s="31">
        <v>0</v>
      </c>
      <c r="D306" s="31">
        <v>0</v>
      </c>
      <c r="E306" s="31">
        <v>2.93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66">
        <f t="shared" si="72"/>
        <v>0</v>
      </c>
    </row>
    <row r="307" spans="1:14">
      <c r="A307" s="211"/>
      <c r="B307" s="193" t="s">
        <v>25</v>
      </c>
      <c r="C307" s="31">
        <v>0</v>
      </c>
      <c r="D307" s="31">
        <v>0</v>
      </c>
      <c r="E307" s="34">
        <v>0</v>
      </c>
      <c r="F307" s="12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66">
        <f t="shared" si="72"/>
        <v>0</v>
      </c>
    </row>
    <row r="308" spans="1:14">
      <c r="A308" s="211"/>
      <c r="B308" s="193" t="s">
        <v>26</v>
      </c>
      <c r="C308" s="31">
        <v>0</v>
      </c>
      <c r="D308" s="31">
        <v>0</v>
      </c>
      <c r="E308" s="31">
        <v>0.87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66">
        <f t="shared" si="72"/>
        <v>0</v>
      </c>
    </row>
    <row r="309" spans="1:14">
      <c r="A309" s="211"/>
      <c r="B309" s="193" t="s">
        <v>27</v>
      </c>
      <c r="C309" s="31">
        <v>0</v>
      </c>
      <c r="D309" s="31">
        <v>0</v>
      </c>
      <c r="E309" s="31">
        <v>2.41</v>
      </c>
      <c r="F309" s="12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66">
        <f t="shared" si="72"/>
        <v>0</v>
      </c>
    </row>
    <row r="310" spans="1:14">
      <c r="A310" s="211"/>
      <c r="B310" s="14" t="s">
        <v>28</v>
      </c>
      <c r="C310" s="31">
        <v>0</v>
      </c>
      <c r="D310" s="31">
        <v>0</v>
      </c>
      <c r="E310" s="34">
        <v>0</v>
      </c>
      <c r="F310" s="12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66">
        <f t="shared" si="72"/>
        <v>0</v>
      </c>
    </row>
    <row r="311" spans="1:14">
      <c r="A311" s="211"/>
      <c r="B311" s="14" t="s">
        <v>29</v>
      </c>
      <c r="C311" s="31">
        <v>0</v>
      </c>
      <c r="D311" s="31">
        <v>0</v>
      </c>
      <c r="E311" s="34">
        <v>0</v>
      </c>
      <c r="F311" s="12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66">
        <f t="shared" si="72"/>
        <v>0</v>
      </c>
    </row>
    <row r="312" spans="1:14">
      <c r="A312" s="211"/>
      <c r="B312" s="14" t="s">
        <v>30</v>
      </c>
      <c r="C312" s="31">
        <v>0</v>
      </c>
      <c r="D312" s="31">
        <v>0</v>
      </c>
      <c r="E312" s="34">
        <v>2.41</v>
      </c>
      <c r="F312" s="12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66">
        <f t="shared" si="72"/>
        <v>0</v>
      </c>
    </row>
    <row r="313" spans="1:14" ht="14.25" thickBot="1">
      <c r="A313" s="212"/>
      <c r="B313" s="15" t="s">
        <v>31</v>
      </c>
      <c r="C313" s="16">
        <f>C301+C303+C304+C305+C306+C307+C308+C309</f>
        <v>0</v>
      </c>
      <c r="D313" s="16">
        <f t="shared" ref="D313" si="73">D301+D303+D304+D305+D306+D307+D308+D309</f>
        <v>0</v>
      </c>
      <c r="E313" s="16">
        <v>57.59</v>
      </c>
      <c r="F313" s="17">
        <f>(D313-E313)/E313*100</f>
        <v>-100</v>
      </c>
      <c r="G313" s="16">
        <f t="shared" ref="G313:L313" si="74">G301+G303+G304+G305+G306+G307+G308+G309</f>
        <v>0</v>
      </c>
      <c r="H313" s="16">
        <f t="shared" si="74"/>
        <v>0</v>
      </c>
      <c r="I313" s="16">
        <f t="shared" si="74"/>
        <v>0</v>
      </c>
      <c r="J313" s="16">
        <f t="shared" si="74"/>
        <v>0</v>
      </c>
      <c r="K313" s="16">
        <f t="shared" si="74"/>
        <v>0</v>
      </c>
      <c r="L313" s="16">
        <f t="shared" si="74"/>
        <v>0</v>
      </c>
      <c r="M313" s="16">
        <v>0</v>
      </c>
      <c r="N313" s="167">
        <f>D313/D339*100</f>
        <v>0</v>
      </c>
    </row>
    <row r="314" spans="1:14" ht="14.25" thickTop="1">
      <c r="A314" s="211" t="s">
        <v>95</v>
      </c>
      <c r="B314" s="193" t="s">
        <v>19</v>
      </c>
      <c r="C314" s="32">
        <v>66.180000000000007</v>
      </c>
      <c r="D314" s="32">
        <v>230.2</v>
      </c>
      <c r="E314" s="32">
        <v>483.38</v>
      </c>
      <c r="F314" s="26">
        <f>(D314-E314)/E314*100</f>
        <v>-52.377011874715549</v>
      </c>
      <c r="G314" s="31">
        <v>2030</v>
      </c>
      <c r="H314" s="31">
        <v>310202.43</v>
      </c>
      <c r="I314" s="31">
        <v>373</v>
      </c>
      <c r="J314" s="31">
        <v>59.27</v>
      </c>
      <c r="K314" s="31">
        <v>211</v>
      </c>
      <c r="L314" s="31">
        <v>119.33</v>
      </c>
      <c r="M314" s="32">
        <f>(K314-L314)/L314*100</f>
        <v>76.82058158049108</v>
      </c>
      <c r="N314" s="166">
        <f t="shared" ref="N314:N321" si="75">D314/D327*100</f>
        <v>0.69084413037443992</v>
      </c>
    </row>
    <row r="315" spans="1:14">
      <c r="A315" s="211"/>
      <c r="B315" s="193" t="s">
        <v>20</v>
      </c>
      <c r="C315" s="31">
        <v>5.9500000000000099</v>
      </c>
      <c r="D315" s="31">
        <v>25.210000000000008</v>
      </c>
      <c r="E315" s="31">
        <v>153.75999999999993</v>
      </c>
      <c r="F315" s="12">
        <f>(D315-E315)/E315*100</f>
        <v>-83.604318418314236</v>
      </c>
      <c r="G315" s="31">
        <v>334</v>
      </c>
      <c r="H315" s="31">
        <v>6680</v>
      </c>
      <c r="I315" s="31">
        <v>100</v>
      </c>
      <c r="J315" s="31">
        <v>11.53</v>
      </c>
      <c r="K315" s="31">
        <v>61</v>
      </c>
      <c r="L315" s="31">
        <v>44.93</v>
      </c>
      <c r="M315" s="31">
        <f>(K315-L315)/L315*100</f>
        <v>35.766748275094592</v>
      </c>
      <c r="N315" s="166">
        <f t="shared" si="75"/>
        <v>0.24967734655055907</v>
      </c>
    </row>
    <row r="316" spans="1:14">
      <c r="A316" s="211"/>
      <c r="B316" s="193" t="s">
        <v>21</v>
      </c>
      <c r="C316" s="31">
        <v>0</v>
      </c>
      <c r="D316" s="31">
        <v>9.1700000000000017</v>
      </c>
      <c r="E316" s="31">
        <v>9.1700000000000017</v>
      </c>
      <c r="F316" s="12">
        <f>(D316-E316)/E316*100</f>
        <v>0</v>
      </c>
      <c r="G316" s="31">
        <v>3</v>
      </c>
      <c r="H316" s="31">
        <v>53811.17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66">
        <f t="shared" si="75"/>
        <v>0.4872158907062013</v>
      </c>
    </row>
    <row r="317" spans="1:14">
      <c r="A317" s="211"/>
      <c r="B317" s="193" t="s">
        <v>22</v>
      </c>
      <c r="C317" s="31">
        <v>0</v>
      </c>
      <c r="D317" s="31">
        <v>0.1</v>
      </c>
      <c r="E317" s="31">
        <v>0.02</v>
      </c>
      <c r="F317" s="12">
        <f>(D317-E317)/E317*100</f>
        <v>400</v>
      </c>
      <c r="G317" s="31">
        <v>9</v>
      </c>
      <c r="H317" s="31">
        <v>1174.5</v>
      </c>
      <c r="I317" s="31">
        <v>1</v>
      </c>
      <c r="J317" s="31">
        <v>0.31</v>
      </c>
      <c r="K317" s="31">
        <v>0.31</v>
      </c>
      <c r="L317" s="31">
        <v>0</v>
      </c>
      <c r="M317" s="31">
        <v>0</v>
      </c>
      <c r="N317" s="166">
        <f t="shared" si="75"/>
        <v>6.5526371979889612E-3</v>
      </c>
    </row>
    <row r="318" spans="1:14">
      <c r="A318" s="211"/>
      <c r="B318" s="193" t="s">
        <v>23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66">
        <f t="shared" si="75"/>
        <v>0</v>
      </c>
    </row>
    <row r="319" spans="1:14">
      <c r="A319" s="211"/>
      <c r="B319" s="193" t="s">
        <v>24</v>
      </c>
      <c r="C319" s="31">
        <v>1.39</v>
      </c>
      <c r="D319" s="31">
        <v>65.930000000000007</v>
      </c>
      <c r="E319" s="31">
        <v>4.84</v>
      </c>
      <c r="F319" s="12">
        <f>(D319-E319)/E319*100</f>
        <v>1262.1900826446283</v>
      </c>
      <c r="G319" s="31">
        <v>114</v>
      </c>
      <c r="H319" s="31">
        <v>18324</v>
      </c>
      <c r="I319" s="31">
        <v>3</v>
      </c>
      <c r="J319" s="31">
        <v>3</v>
      </c>
      <c r="K319" s="31">
        <v>3</v>
      </c>
      <c r="L319" s="31">
        <v>0</v>
      </c>
      <c r="M319" s="31">
        <v>0</v>
      </c>
      <c r="N319" s="166">
        <f t="shared" si="75"/>
        <v>1.6187800588465175</v>
      </c>
    </row>
    <row r="320" spans="1:14">
      <c r="A320" s="211"/>
      <c r="B320" s="193" t="s">
        <v>25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66">
        <f t="shared" si="75"/>
        <v>0</v>
      </c>
    </row>
    <row r="321" spans="1:14">
      <c r="A321" s="211"/>
      <c r="B321" s="193" t="s">
        <v>26</v>
      </c>
      <c r="C321" s="31">
        <v>4.12</v>
      </c>
      <c r="D321" s="31">
        <v>20.96</v>
      </c>
      <c r="E321" s="31">
        <v>35.83</v>
      </c>
      <c r="F321" s="12">
        <f>(D321-E321)/E321*100</f>
        <v>-41.501535026514091</v>
      </c>
      <c r="G321" s="31">
        <v>816</v>
      </c>
      <c r="H321" s="31">
        <v>94023.500000000015</v>
      </c>
      <c r="I321" s="31">
        <v>40</v>
      </c>
      <c r="J321" s="31">
        <v>1.88</v>
      </c>
      <c r="K321" s="31">
        <v>20</v>
      </c>
      <c r="L321" s="31">
        <v>1.17</v>
      </c>
      <c r="M321" s="31">
        <v>0</v>
      </c>
      <c r="N321" s="166">
        <f t="shared" si="75"/>
        <v>0.23046483002550322</v>
      </c>
    </row>
    <row r="322" spans="1:14">
      <c r="A322" s="211"/>
      <c r="B322" s="193" t="s">
        <v>27</v>
      </c>
      <c r="C322" s="31">
        <v>6.51</v>
      </c>
      <c r="D322" s="31">
        <v>6.8999999999999995</v>
      </c>
      <c r="E322" s="31">
        <v>0</v>
      </c>
      <c r="F322" s="31">
        <v>0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66">
        <f t="shared" ref="N322:N325" si="76">D322/D335*100</f>
        <v>0.74455551227206174</v>
      </c>
    </row>
    <row r="323" spans="1:14">
      <c r="A323" s="211"/>
      <c r="B323" s="14" t="s">
        <v>28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66">
        <f t="shared" si="76"/>
        <v>0</v>
      </c>
    </row>
    <row r="324" spans="1:14">
      <c r="A324" s="211"/>
      <c r="B324" s="14" t="s">
        <v>29</v>
      </c>
      <c r="C324" s="34">
        <v>6.51</v>
      </c>
      <c r="D324" s="34">
        <v>6.8999999999999995</v>
      </c>
      <c r="E324" s="31">
        <v>0</v>
      </c>
      <c r="F324" s="31">
        <v>0</v>
      </c>
      <c r="G324" s="34">
        <v>2</v>
      </c>
      <c r="H324" s="34">
        <v>7459.2300000000005</v>
      </c>
      <c r="I324" s="31">
        <v>0</v>
      </c>
      <c r="J324" s="31">
        <v>0</v>
      </c>
      <c r="K324" s="31">
        <v>0</v>
      </c>
      <c r="L324" s="34">
        <v>0</v>
      </c>
      <c r="M324" s="31">
        <v>0</v>
      </c>
      <c r="N324" s="166">
        <f t="shared" si="76"/>
        <v>3.5347729575627187</v>
      </c>
    </row>
    <row r="325" spans="1:14">
      <c r="A325" s="211"/>
      <c r="B325" s="14" t="s">
        <v>30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4">
        <v>0</v>
      </c>
      <c r="M325" s="31">
        <v>0</v>
      </c>
      <c r="N325" s="166">
        <f t="shared" si="76"/>
        <v>0</v>
      </c>
    </row>
    <row r="326" spans="1:14" ht="14.25" thickBot="1">
      <c r="A326" s="212"/>
      <c r="B326" s="15" t="s">
        <v>31</v>
      </c>
      <c r="C326" s="16">
        <f>C314+C316+C317+C318+C319+C320+C321+C322</f>
        <v>78.200000000000017</v>
      </c>
      <c r="D326" s="16">
        <f t="shared" ref="D326:E326" si="77">D314+D316+D317+D318+D319+D320+D321+D322</f>
        <v>333.25999999999993</v>
      </c>
      <c r="E326" s="16">
        <f t="shared" si="77"/>
        <v>533.24</v>
      </c>
      <c r="F326" s="17">
        <f t="shared" ref="F326:F339" si="78">(D326-E326)/E326*100</f>
        <v>-37.502812992273661</v>
      </c>
      <c r="G326" s="16">
        <f t="shared" ref="G326:L326" si="79">G314+G316+G317+G318+G319+G320+G321+G322</f>
        <v>2974</v>
      </c>
      <c r="H326" s="16">
        <f t="shared" si="79"/>
        <v>484994.82999999996</v>
      </c>
      <c r="I326" s="16">
        <f t="shared" si="79"/>
        <v>417</v>
      </c>
      <c r="J326" s="16">
        <f t="shared" si="79"/>
        <v>64.460000000000008</v>
      </c>
      <c r="K326" s="16">
        <f t="shared" si="79"/>
        <v>234.31</v>
      </c>
      <c r="L326" s="16">
        <f t="shared" si="79"/>
        <v>120.5</v>
      </c>
      <c r="M326" s="16">
        <f>(K326-L326)/L326*100</f>
        <v>94.448132780083</v>
      </c>
      <c r="N326" s="167">
        <f>D326/D339*100</f>
        <v>0.58512888112689732</v>
      </c>
    </row>
    <row r="327" spans="1:14" ht="14.25" thickTop="1">
      <c r="A327" s="229" t="s">
        <v>49</v>
      </c>
      <c r="B327" s="18" t="s">
        <v>19</v>
      </c>
      <c r="C327" s="107">
        <f t="shared" ref="C327:C338" si="80">C6+C19+C32+C53+C66+C79+C100+C113+C126+C147+C160+C173+C194+C207+C220+C241+C254+C267+C288+C301+C314</f>
        <v>8405.1152359999996</v>
      </c>
      <c r="D327" s="107">
        <f t="shared" ref="D327:E327" si="81">D6+D19+D32+D53+D66+D79+D100+D113+D126+D147+D160+D173+D194+D207+D220+D241+D254+D267+D288+D301+D314</f>
        <v>33321.554005999991</v>
      </c>
      <c r="E327" s="107">
        <f t="shared" si="81"/>
        <v>31213.334362000001</v>
      </c>
      <c r="F327" s="152">
        <f t="shared" si="78"/>
        <v>6.7542275988514575</v>
      </c>
      <c r="G327" s="107">
        <f t="shared" ref="G327:G338" si="82">G6+G19+G32+G53+G66+G79+G100+G113+G126+G147+G160+G173+G194+G207+G220+G241+G254+G267+G288+G301+G314</f>
        <v>240384</v>
      </c>
      <c r="H327" s="107">
        <f t="shared" ref="H327:K327" si="83">H6+H19+H32+H53+H66+H79+H100+H113+H126+H147+H160+H173+H194+H207+H220+H241+H254+H267+H288+H301+H314</f>
        <v>35143687.04338301</v>
      </c>
      <c r="I327" s="107">
        <f t="shared" si="83"/>
        <v>28065</v>
      </c>
      <c r="J327" s="107">
        <f t="shared" si="83"/>
        <v>5449.2858919999999</v>
      </c>
      <c r="K327" s="107">
        <f t="shared" si="83"/>
        <v>21742.556658000001</v>
      </c>
      <c r="L327" s="107">
        <f t="shared" ref="L327:L338" si="84">L6+L19+L32+L53+L66+L79+L100+L113+L126+L147+L160+L173+L194+L207+L220+L241+L254+L267+L288+L301+L314</f>
        <v>15951.865756999998</v>
      </c>
      <c r="M327" s="107">
        <f t="shared" ref="M327:M339" si="85">(K327-L327)/L327*100</f>
        <v>36.301025781005791</v>
      </c>
      <c r="N327" s="168">
        <f>D327/D339*100</f>
        <v>58.505081956851299</v>
      </c>
    </row>
    <row r="328" spans="1:14">
      <c r="A328" s="230"/>
      <c r="B328" s="193" t="s">
        <v>20</v>
      </c>
      <c r="C328" s="31">
        <f t="shared" si="80"/>
        <v>2700.6302849999997</v>
      </c>
      <c r="D328" s="31">
        <f t="shared" ref="D328:E328" si="86">D7+D20+D33+D54+D67+D80+D101+D114+D127+D148+D161+D174+D195+D208+D221+D242+D255+D268+D289+D302+D315</f>
        <v>10097.031367999998</v>
      </c>
      <c r="E328" s="31">
        <f t="shared" si="86"/>
        <v>10136.386816999999</v>
      </c>
      <c r="F328" s="150">
        <f t="shared" si="78"/>
        <v>-0.3882591470759239</v>
      </c>
      <c r="G328" s="31">
        <f t="shared" si="82"/>
        <v>121933</v>
      </c>
      <c r="H328" s="31">
        <f t="shared" ref="H328:K328" si="87">H7+H20+H33+H54+H67+H80+H101+H114+H127+H148+H161+H174+H195+H208+H221+H242+H255+H268+H289+H302+H315</f>
        <v>2419020</v>
      </c>
      <c r="I328" s="31">
        <f t="shared" si="87"/>
        <v>15712</v>
      </c>
      <c r="J328" s="31">
        <f t="shared" si="87"/>
        <v>1999.5349180000003</v>
      </c>
      <c r="K328" s="31">
        <f t="shared" si="87"/>
        <v>7866.4683180000011</v>
      </c>
      <c r="L328" s="31">
        <f t="shared" si="84"/>
        <v>5225.7811129999982</v>
      </c>
      <c r="M328" s="31">
        <f t="shared" si="85"/>
        <v>50.531913754115244</v>
      </c>
      <c r="N328" s="166">
        <f>D328/D339*100</f>
        <v>17.728094181903099</v>
      </c>
    </row>
    <row r="329" spans="1:14">
      <c r="A329" s="230"/>
      <c r="B329" s="193" t="s">
        <v>21</v>
      </c>
      <c r="C329" s="31">
        <f t="shared" si="80"/>
        <v>149.68432700000002</v>
      </c>
      <c r="D329" s="31">
        <f t="shared" ref="D329:E329" si="88">D8+D21+D34+D55+D68+D81+D102+D115+D128+D149+D162+D175+D196+D209+D222+D243+D256+D269+D290+D303+D316</f>
        <v>1882.1225200000001</v>
      </c>
      <c r="E329" s="31">
        <f t="shared" si="88"/>
        <v>1714.2456780000002</v>
      </c>
      <c r="F329" s="150">
        <f t="shared" si="78"/>
        <v>9.7930444949909834</v>
      </c>
      <c r="G329" s="31">
        <f t="shared" si="82"/>
        <v>1469</v>
      </c>
      <c r="H329" s="31">
        <f t="shared" ref="H329:K329" si="89">H8+H21+H34+H55+H68+H81+H102+H115+H128+H149+H162+H175+H196+H209+H222+H243+H256+H269+H290+H303+H316</f>
        <v>2597432.0156149995</v>
      </c>
      <c r="I329" s="31">
        <f t="shared" si="89"/>
        <v>208</v>
      </c>
      <c r="J329" s="31">
        <f t="shared" si="89"/>
        <v>145.33581900000004</v>
      </c>
      <c r="K329" s="31">
        <f t="shared" si="89"/>
        <v>407.99766299999999</v>
      </c>
      <c r="L329" s="31">
        <f t="shared" si="84"/>
        <v>915.25682400000005</v>
      </c>
      <c r="M329" s="31">
        <f t="shared" si="85"/>
        <v>-55.42260354673958</v>
      </c>
      <c r="N329" s="166">
        <f>D329/D339*100</f>
        <v>3.3045797403568891</v>
      </c>
    </row>
    <row r="330" spans="1:14">
      <c r="A330" s="230"/>
      <c r="B330" s="193" t="s">
        <v>22</v>
      </c>
      <c r="C330" s="31">
        <f t="shared" si="80"/>
        <v>280.24390399999987</v>
      </c>
      <c r="D330" s="31">
        <f t="shared" ref="D330:E330" si="90">D9+D22+D35+D56+D69+D82+D103+D116+D129+D150+D163+D176+D197+D210+D223+D244+D257+D270+D291+D304+D317</f>
        <v>1526.1031089999999</v>
      </c>
      <c r="E330" s="31">
        <f t="shared" si="90"/>
        <v>633.42993899999999</v>
      </c>
      <c r="F330" s="150">
        <f t="shared" si="78"/>
        <v>140.92689894154179</v>
      </c>
      <c r="G330" s="31">
        <f t="shared" si="82"/>
        <v>94747</v>
      </c>
      <c r="H330" s="31">
        <f t="shared" ref="H330:K330" si="91">H9+H22+H35+H56+H69+H82+H103+H116+H129+H150+H163+H176+H197+H210+H223+H244+H257+H270+H291+H304+H317</f>
        <v>2756485.5001470004</v>
      </c>
      <c r="I330" s="31">
        <f t="shared" si="91"/>
        <v>1398</v>
      </c>
      <c r="J330" s="31">
        <f t="shared" si="91"/>
        <v>63.714847999999996</v>
      </c>
      <c r="K330" s="31">
        <f t="shared" si="91"/>
        <v>288.74671899999993</v>
      </c>
      <c r="L330" s="31">
        <f t="shared" si="84"/>
        <v>227.74288000000001</v>
      </c>
      <c r="M330" s="31">
        <f t="shared" si="85"/>
        <v>26.786277138499308</v>
      </c>
      <c r="N330" s="166">
        <f>D330/D339*100</f>
        <v>2.6794905018707604</v>
      </c>
    </row>
    <row r="331" spans="1:14">
      <c r="A331" s="230"/>
      <c r="B331" s="193" t="s">
        <v>23</v>
      </c>
      <c r="C331" s="31">
        <f t="shared" si="80"/>
        <v>34.258904000000001</v>
      </c>
      <c r="D331" s="31">
        <f t="shared" ref="D331:E331" si="92">D10+D23+D36+D57+D70+D83+D104+D117+D130+D151+D164+D177+D198+D211+D224+D245+D258+D271+D292+D305+D318</f>
        <v>203.60496599999999</v>
      </c>
      <c r="E331" s="31">
        <f t="shared" si="92"/>
        <v>146.77571854000001</v>
      </c>
      <c r="F331" s="150">
        <f t="shared" si="78"/>
        <v>38.718425653295377</v>
      </c>
      <c r="G331" s="31">
        <f t="shared" si="82"/>
        <v>1852</v>
      </c>
      <c r="H331" s="31">
        <f t="shared" ref="H331:K331" si="93">H10+H23+H36+H57+H70+H83+H104+H117+H130+H151+H164+H177+H198+H211+H224+H245+H258+H271+H292+H305+H318</f>
        <v>772947.22972599999</v>
      </c>
      <c r="I331" s="31">
        <f t="shared" si="93"/>
        <v>27</v>
      </c>
      <c r="J331" s="31">
        <f t="shared" si="93"/>
        <v>26.237067</v>
      </c>
      <c r="K331" s="31">
        <f t="shared" si="93"/>
        <v>46.076962000000002</v>
      </c>
      <c r="L331" s="31">
        <f t="shared" si="84"/>
        <v>40.819444000000004</v>
      </c>
      <c r="M331" s="31">
        <f t="shared" si="85"/>
        <v>12.879935356297349</v>
      </c>
      <c r="N331" s="166">
        <f>D331/D339*100</f>
        <v>0.35748408434093498</v>
      </c>
    </row>
    <row r="332" spans="1:14">
      <c r="A332" s="230"/>
      <c r="B332" s="193" t="s">
        <v>24</v>
      </c>
      <c r="C332" s="31">
        <f t="shared" si="80"/>
        <v>1087.7083600000001</v>
      </c>
      <c r="D332" s="31">
        <f t="shared" ref="D332:E332" si="94">D11+D24+D37+D58+D71+D84+D105+D118+D131+D152+D165+D178+D199+D212+D225+D246+D259+D272+D293+D306+D319</f>
        <v>4072.8201240000003</v>
      </c>
      <c r="E332" s="31">
        <f t="shared" si="94"/>
        <v>3698.5906099999984</v>
      </c>
      <c r="F332" s="150">
        <f t="shared" si="78"/>
        <v>10.118165362454162</v>
      </c>
      <c r="G332" s="31">
        <f t="shared" si="82"/>
        <v>21120</v>
      </c>
      <c r="H332" s="31">
        <f t="shared" ref="H332:K332" si="95">H11+H24+H37+H58+H71+H84+H105+H118+H131+H152+H165+H178+H199+H212+H225+H246+H259+H272+H293+H306+H319</f>
        <v>5692736.0165250003</v>
      </c>
      <c r="I332" s="31">
        <f t="shared" si="95"/>
        <v>777</v>
      </c>
      <c r="J332" s="31">
        <f t="shared" si="95"/>
        <v>583.80648675000009</v>
      </c>
      <c r="K332" s="31">
        <f t="shared" si="95"/>
        <v>1598.7762927499996</v>
      </c>
      <c r="L332" s="31">
        <f t="shared" si="84"/>
        <v>2215.4671336000001</v>
      </c>
      <c r="M332" s="31">
        <f t="shared" si="85"/>
        <v>-27.835702525088479</v>
      </c>
      <c r="N332" s="166">
        <f>D332/D339*100</f>
        <v>7.1509472549577877</v>
      </c>
    </row>
    <row r="333" spans="1:14">
      <c r="A333" s="230"/>
      <c r="B333" s="193" t="s">
        <v>25</v>
      </c>
      <c r="C333" s="31">
        <f t="shared" si="80"/>
        <v>918.48447099999998</v>
      </c>
      <c r="D333" s="31">
        <f t="shared" ref="D333:E333" si="96">D12+D25+D38+D59+D72+D85+D106+D119+D132+D153+D166+D179+D200+D213+D226+D247+D260+D273+D294+D307+D320</f>
        <v>5927.3783429999994</v>
      </c>
      <c r="E333" s="31">
        <f t="shared" si="96"/>
        <v>3504.1029079999998</v>
      </c>
      <c r="F333" s="150">
        <f t="shared" si="78"/>
        <v>69.155372962008897</v>
      </c>
      <c r="G333" s="31">
        <f t="shared" si="82"/>
        <v>933</v>
      </c>
      <c r="H333" s="31">
        <f t="shared" ref="H333:K333" si="97">H12+H25+H38+H59+H72+H85+H106+H119+H132+H153+H166+H179+H200+H213+H226+H247+H260+H273+H294+H307+H320</f>
        <v>105349.69227399999</v>
      </c>
      <c r="I333" s="31">
        <f t="shared" si="97"/>
        <v>3102</v>
      </c>
      <c r="J333" s="31">
        <f t="shared" si="97"/>
        <v>787.27557200000001</v>
      </c>
      <c r="K333" s="31">
        <f t="shared" si="97"/>
        <v>3996.4325020000006</v>
      </c>
      <c r="L333" s="31">
        <f t="shared" si="84"/>
        <v>2537.3943570000001</v>
      </c>
      <c r="M333" s="31">
        <f t="shared" si="85"/>
        <v>57.501434137539555</v>
      </c>
      <c r="N333" s="166">
        <f>D333/D339*100</f>
        <v>10.407130342241473</v>
      </c>
    </row>
    <row r="334" spans="1:14">
      <c r="A334" s="230"/>
      <c r="B334" s="193" t="s">
        <v>26</v>
      </c>
      <c r="C334" s="31">
        <f t="shared" si="80"/>
        <v>1044.5981789999996</v>
      </c>
      <c r="D334" s="31">
        <f t="shared" ref="D334:E334" si="98">D13+D26+D39+D60+D73+D86+D107+D120+D133+D154+D167+D180+D201+D214+D227+D248+D261+D274+D295+D308+D321</f>
        <v>9094.6631629999993</v>
      </c>
      <c r="E334" s="31">
        <f t="shared" si="98"/>
        <v>10960.236519000002</v>
      </c>
      <c r="F334" s="150">
        <f t="shared" si="78"/>
        <v>-17.021287385230764</v>
      </c>
      <c r="G334" s="31">
        <f t="shared" si="82"/>
        <v>286771</v>
      </c>
      <c r="H334" s="31">
        <f t="shared" ref="H334:K334" si="99">H13+H26+H39+H60+H73+H86+H107+H120+H133+H154+H167+H180+H201+H214+H227+H248+H261+H274+H295+H308+H321</f>
        <v>65449011.332995012</v>
      </c>
      <c r="I334" s="31">
        <f t="shared" si="99"/>
        <v>22190</v>
      </c>
      <c r="J334" s="31">
        <f t="shared" si="99"/>
        <v>172.64782600000012</v>
      </c>
      <c r="K334" s="31">
        <f t="shared" si="99"/>
        <v>3741.7536539999996</v>
      </c>
      <c r="L334" s="31">
        <f t="shared" si="84"/>
        <v>4458.4507890000014</v>
      </c>
      <c r="M334" s="31">
        <f t="shared" si="85"/>
        <v>-16.075026257287721</v>
      </c>
      <c r="N334" s="166">
        <f>D334/D339*100</f>
        <v>15.968163238289023</v>
      </c>
    </row>
    <row r="335" spans="1:14">
      <c r="A335" s="230"/>
      <c r="B335" s="193" t="s">
        <v>27</v>
      </c>
      <c r="C335" s="31">
        <f t="shared" si="80"/>
        <v>284.83699299999995</v>
      </c>
      <c r="D335" s="31">
        <f t="shared" ref="D335:E335" si="100">D14+D27+D40+D61+D74+D87+D108+D121+D134+D155+D168+D181+D202+D215+D228+D249+D262+D275+D296+D309+D322</f>
        <v>926.72740799999985</v>
      </c>
      <c r="E335" s="31">
        <f t="shared" si="100"/>
        <v>1601.9963679999998</v>
      </c>
      <c r="F335" s="150">
        <f t="shared" si="78"/>
        <v>-42.151716039346233</v>
      </c>
      <c r="G335" s="31">
        <f t="shared" si="82"/>
        <v>14889</v>
      </c>
      <c r="H335" s="31">
        <f t="shared" ref="H335:K335" si="101">H14+H27+H40+H61+H74+H87+H108+H121+H134+H155+H168+H181+H202+H215+H228+H249+H262+H275+H296+H309+H322</f>
        <v>236923.38557500113</v>
      </c>
      <c r="I335" s="31">
        <f t="shared" si="101"/>
        <v>99</v>
      </c>
      <c r="J335" s="31">
        <f t="shared" si="101"/>
        <v>75.010518206999976</v>
      </c>
      <c r="K335" s="31">
        <f t="shared" si="101"/>
        <v>618.40355678950004</v>
      </c>
      <c r="L335" s="31">
        <f t="shared" si="84"/>
        <v>506.70769900000005</v>
      </c>
      <c r="M335" s="31">
        <f t="shared" si="85"/>
        <v>22.043449904142857</v>
      </c>
      <c r="N335" s="166">
        <f>D335/D339*100</f>
        <v>1.6271228810918494</v>
      </c>
    </row>
    <row r="336" spans="1:14">
      <c r="A336" s="230"/>
      <c r="B336" s="14" t="s">
        <v>28</v>
      </c>
      <c r="C336" s="31">
        <f t="shared" si="80"/>
        <v>13.584904</v>
      </c>
      <c r="D336" s="31">
        <f t="shared" ref="D336:E336" si="102">D15+D28+D41+D62+D75+D88+D109+D122+D135+D156+D169+D182+D203+D216+D229+D250+D263+D276+D297+D310+D323</f>
        <v>188.49512199999998</v>
      </c>
      <c r="E336" s="31">
        <f t="shared" si="102"/>
        <v>188.43826100000001</v>
      </c>
      <c r="F336" s="150">
        <f t="shared" si="78"/>
        <v>3.017486984767356E-2</v>
      </c>
      <c r="G336" s="31">
        <f t="shared" si="82"/>
        <v>55</v>
      </c>
      <c r="H336" s="31">
        <f t="shared" ref="H336:K336" si="103">H15+H28+H41+H62+H75+H88+H109+H122+H135+H156+H169+H182+H203+H216+H229+H250+H263+H276+H297+H310+H323</f>
        <v>55996.159544000002</v>
      </c>
      <c r="I336" s="31">
        <f t="shared" si="103"/>
        <v>1</v>
      </c>
      <c r="J336" s="31">
        <f t="shared" si="103"/>
        <v>3.7379500000000001</v>
      </c>
      <c r="K336" s="31">
        <f t="shared" si="103"/>
        <v>3.7379500000000001</v>
      </c>
      <c r="L336" s="31">
        <f t="shared" si="84"/>
        <v>11.45</v>
      </c>
      <c r="M336" s="31">
        <f>(K336-L336)/L336*100</f>
        <v>-67.35414847161573</v>
      </c>
      <c r="N336" s="166">
        <f>D336/D339*100</f>
        <v>0.33095462951970844</v>
      </c>
    </row>
    <row r="337" spans="1:14">
      <c r="A337" s="230"/>
      <c r="B337" s="14" t="s">
        <v>29</v>
      </c>
      <c r="C337" s="31">
        <f t="shared" si="80"/>
        <v>104.486332</v>
      </c>
      <c r="D337" s="31">
        <f>D16+D29+D42+D63+D76+D89+D110+D123+D136+D157+D170+D183+D204+D217+D230+D251+D264+D277+D298+D311+D324</f>
        <v>195.20348500000003</v>
      </c>
      <c r="E337" s="31">
        <f t="shared" ref="E337" si="104">E16+E29+E42+E63+E76+E89+E110+E123+E136+E157+E170+E183+E204+E217+E230+E251+E264+E277+E298+E311+E324</f>
        <v>6.5420749999999996</v>
      </c>
      <c r="F337" s="150">
        <f t="shared" si="78"/>
        <v>2883.8160675320905</v>
      </c>
      <c r="G337" s="31">
        <f t="shared" si="82"/>
        <v>130</v>
      </c>
      <c r="H337" s="31">
        <f t="shared" ref="H337:K337" si="105">H16+H29+H42+H63+H76+H89+H110+H123+H136+H157+H170+H183+H204+H217+H230+H251+H264+H277+H298+H311+H324</f>
        <v>91055.234389000005</v>
      </c>
      <c r="I337" s="31">
        <f t="shared" si="105"/>
        <v>0</v>
      </c>
      <c r="J337" s="31">
        <f t="shared" si="105"/>
        <v>0</v>
      </c>
      <c r="K337" s="31">
        <f t="shared" si="105"/>
        <v>0</v>
      </c>
      <c r="L337" s="31">
        <f t="shared" si="84"/>
        <v>8.2090219999999992</v>
      </c>
      <c r="M337" s="31">
        <f t="shared" si="85"/>
        <v>-100</v>
      </c>
      <c r="N337" s="166">
        <f>D337/D339*100</f>
        <v>0.3427329915685085</v>
      </c>
    </row>
    <row r="338" spans="1:14">
      <c r="A338" s="230"/>
      <c r="B338" s="14" t="s">
        <v>30</v>
      </c>
      <c r="C338" s="31">
        <f t="shared" si="80"/>
        <v>137.375709</v>
      </c>
      <c r="D338" s="31">
        <f t="shared" ref="D338:E338" si="106">D17+D30+D43+D64+D77+D90+D111+D124+D137+D158+D171+D184+D205+D218+D231+D252+D265+D278+D299+D312+D325</f>
        <v>368.75813800000009</v>
      </c>
      <c r="E338" s="31">
        <f t="shared" si="106"/>
        <v>1373.2024690000001</v>
      </c>
      <c r="F338" s="150">
        <f t="shared" si="78"/>
        <v>-73.146120377387689</v>
      </c>
      <c r="G338" s="31">
        <f t="shared" si="82"/>
        <v>347</v>
      </c>
      <c r="H338" s="31">
        <f t="shared" ref="H338:K338" si="107">H17+H30+H43+H64+H77+H90+H111+H124+H137+H158+H171+H184+H205+H218+H231+H252+H265+H278+H299+H312+H325</f>
        <v>8007.8466209999997</v>
      </c>
      <c r="I338" s="31">
        <f t="shared" si="107"/>
        <v>77</v>
      </c>
      <c r="J338" s="31">
        <f t="shared" si="107"/>
        <v>83.878846999999979</v>
      </c>
      <c r="K338" s="31">
        <f t="shared" si="107"/>
        <v>1457.272228</v>
      </c>
      <c r="L338" s="31">
        <f t="shared" si="84"/>
        <v>499.53536500000001</v>
      </c>
      <c r="M338" s="31">
        <f t="shared" si="85"/>
        <v>191.72553739013054</v>
      </c>
      <c r="N338" s="166">
        <f>D338/D339*100</f>
        <v>0.64745555030420121</v>
      </c>
    </row>
    <row r="339" spans="1:14" ht="14.25" thickBot="1">
      <c r="A339" s="232"/>
      <c r="B339" s="35" t="s">
        <v>50</v>
      </c>
      <c r="C339" s="36">
        <f>C327+C329+C330+C331+C332+C333+C334+C335</f>
        <v>12204.930374</v>
      </c>
      <c r="D339" s="36">
        <f>D327+D329+D330+D331+D332+D333+D334+D335</f>
        <v>56954.973638999982</v>
      </c>
      <c r="E339" s="36">
        <f t="shared" ref="E339:L339" si="108">E327+E329+E330+E331+E332+E333+E334+E335</f>
        <v>53472.712102540005</v>
      </c>
      <c r="F339" s="204">
        <f t="shared" si="78"/>
        <v>6.5122216538827216</v>
      </c>
      <c r="G339" s="36">
        <f>G327+G329+G330+G331+G332+G333+G334+G335</f>
        <v>662165</v>
      </c>
      <c r="H339" s="36">
        <f t="shared" si="108"/>
        <v>112754572.21624002</v>
      </c>
      <c r="I339" s="36">
        <f t="shared" si="108"/>
        <v>55866</v>
      </c>
      <c r="J339" s="36">
        <f t="shared" si="108"/>
        <v>7303.3140289570001</v>
      </c>
      <c r="K339" s="36">
        <f t="shared" si="108"/>
        <v>32440.744007539499</v>
      </c>
      <c r="L339" s="36">
        <f t="shared" si="108"/>
        <v>26853.704883599999</v>
      </c>
      <c r="M339" s="36">
        <f t="shared" si="85"/>
        <v>20.805468549524413</v>
      </c>
      <c r="N339" s="205"/>
    </row>
    <row r="340" spans="1:14">
      <c r="A340" s="43" t="s">
        <v>51</v>
      </c>
      <c r="B340" s="43"/>
      <c r="C340" s="43"/>
      <c r="D340" s="43"/>
      <c r="E340" s="43"/>
      <c r="F340" s="160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0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H18" sqref="H18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3" t="s">
        <v>120</v>
      </c>
      <c r="B2" s="233"/>
      <c r="C2" s="233"/>
      <c r="D2" s="233"/>
      <c r="E2" s="233"/>
      <c r="F2" s="233"/>
      <c r="G2" s="233"/>
      <c r="H2" s="233"/>
    </row>
    <row r="3" spans="1:8" ht="14.25" thickBot="1">
      <c r="B3" s="45"/>
      <c r="C3" s="234" t="s">
        <v>124</v>
      </c>
      <c r="D3" s="234"/>
      <c r="E3" s="234"/>
      <c r="F3" s="234"/>
      <c r="G3" s="234" t="s">
        <v>53</v>
      </c>
      <c r="H3" s="234"/>
    </row>
    <row r="4" spans="1:8">
      <c r="A4" s="240" t="s">
        <v>54</v>
      </c>
      <c r="B4" s="46" t="s">
        <v>55</v>
      </c>
      <c r="C4" s="235" t="s">
        <v>4</v>
      </c>
      <c r="D4" s="236"/>
      <c r="E4" s="236"/>
      <c r="F4" s="237"/>
      <c r="G4" s="238" t="s">
        <v>5</v>
      </c>
      <c r="H4" s="239"/>
    </row>
    <row r="5" spans="1:8">
      <c r="A5" s="241"/>
      <c r="B5" s="47" t="s">
        <v>56</v>
      </c>
      <c r="C5" s="242" t="s">
        <v>9</v>
      </c>
      <c r="D5" s="242" t="s">
        <v>10</v>
      </c>
      <c r="E5" s="242" t="s">
        <v>11</v>
      </c>
      <c r="F5" s="170" t="s">
        <v>12</v>
      </c>
      <c r="G5" s="242" t="s">
        <v>13</v>
      </c>
      <c r="H5" s="244" t="s">
        <v>14</v>
      </c>
    </row>
    <row r="6" spans="1:8">
      <c r="A6" s="241"/>
      <c r="B6" s="172" t="s">
        <v>16</v>
      </c>
      <c r="C6" s="243"/>
      <c r="D6" s="243"/>
      <c r="E6" s="243"/>
      <c r="F6" s="171" t="s">
        <v>17</v>
      </c>
      <c r="G6" s="243"/>
      <c r="H6" s="245"/>
    </row>
    <row r="7" spans="1:8">
      <c r="A7" s="241" t="s">
        <v>57</v>
      </c>
      <c r="B7" s="48" t="s">
        <v>19</v>
      </c>
      <c r="C7" s="71">
        <v>4.818163000000002</v>
      </c>
      <c r="D7" s="71">
        <v>34.727104000000004</v>
      </c>
      <c r="E7" s="71">
        <v>28.158778000000002</v>
      </c>
      <c r="F7" s="12">
        <f t="shared" ref="F7:F27" si="0">(D7-E7)/E7*100</f>
        <v>23.32603353739286</v>
      </c>
      <c r="G7" s="72">
        <v>433</v>
      </c>
      <c r="H7" s="104">
        <v>46587.92</v>
      </c>
    </row>
    <row r="8" spans="1:8" ht="14.25" thickBot="1">
      <c r="A8" s="246"/>
      <c r="B8" s="50" t="s">
        <v>20</v>
      </c>
      <c r="C8" s="71">
        <v>2.4405700000000028</v>
      </c>
      <c r="D8" s="72">
        <v>16.633507000000002</v>
      </c>
      <c r="E8" s="72">
        <v>13.159457000000002</v>
      </c>
      <c r="F8" s="12">
        <f t="shared" si="0"/>
        <v>26.399645517288441</v>
      </c>
      <c r="G8" s="72">
        <v>235</v>
      </c>
      <c r="H8" s="104">
        <v>4700</v>
      </c>
    </row>
    <row r="9" spans="1:8" ht="14.25" thickTop="1">
      <c r="A9" s="247" t="s">
        <v>58</v>
      </c>
      <c r="B9" s="53" t="s">
        <v>19</v>
      </c>
      <c r="C9" s="19">
        <v>10.02</v>
      </c>
      <c r="D9" s="19">
        <v>32.89</v>
      </c>
      <c r="E9" s="19">
        <v>35.15</v>
      </c>
      <c r="F9" s="12">
        <f t="shared" si="0"/>
        <v>-6.4295874822190555</v>
      </c>
      <c r="G9" s="20">
        <v>346</v>
      </c>
      <c r="H9" s="54">
        <v>40117.339999999997</v>
      </c>
    </row>
    <row r="10" spans="1:8" ht="14.25" thickBot="1">
      <c r="A10" s="246"/>
      <c r="B10" s="50" t="s">
        <v>20</v>
      </c>
      <c r="C10" s="20">
        <v>4.01</v>
      </c>
      <c r="D10" s="20">
        <v>14</v>
      </c>
      <c r="E10" s="20">
        <v>15.7</v>
      </c>
      <c r="F10" s="12">
        <f t="shared" si="0"/>
        <v>-10.828025477707003</v>
      </c>
      <c r="G10" s="20">
        <v>186</v>
      </c>
      <c r="H10" s="54">
        <v>3660</v>
      </c>
    </row>
    <row r="11" spans="1:8" ht="14.25" thickTop="1">
      <c r="A11" s="247" t="s">
        <v>59</v>
      </c>
      <c r="B11" s="172" t="s">
        <v>19</v>
      </c>
      <c r="C11" s="97">
        <v>4.2184719999999984</v>
      </c>
      <c r="D11" s="97">
        <v>20.522394999999999</v>
      </c>
      <c r="E11" s="96">
        <v>9.9423210000000015</v>
      </c>
      <c r="F11" s="12">
        <f t="shared" si="0"/>
        <v>106.41452835811675</v>
      </c>
      <c r="G11" s="71">
        <v>269</v>
      </c>
      <c r="H11" s="98">
        <v>15077.20888</v>
      </c>
    </row>
    <row r="12" spans="1:8" ht="14.25" thickBot="1">
      <c r="A12" s="246"/>
      <c r="B12" s="50" t="s">
        <v>20</v>
      </c>
      <c r="C12" s="97">
        <v>4.0265870000000028</v>
      </c>
      <c r="D12" s="97">
        <v>17.119058000000003</v>
      </c>
      <c r="E12" s="96">
        <v>7.6882179999999991</v>
      </c>
      <c r="F12" s="12">
        <f t="shared" si="0"/>
        <v>122.66613667822641</v>
      </c>
      <c r="G12" s="99">
        <v>229</v>
      </c>
      <c r="H12" s="100">
        <v>4580</v>
      </c>
    </row>
    <row r="13" spans="1:8" ht="14.25" thickTop="1">
      <c r="A13" s="248" t="s">
        <v>60</v>
      </c>
      <c r="B13" s="56" t="s">
        <v>19</v>
      </c>
      <c r="C13" s="32">
        <v>16.260000000000002</v>
      </c>
      <c r="D13" s="32">
        <v>50.016129999999997</v>
      </c>
      <c r="E13" s="32">
        <v>21.792887</v>
      </c>
      <c r="F13" s="12">
        <f t="shared" si="0"/>
        <v>129.50667343890692</v>
      </c>
      <c r="G13" s="32">
        <v>462</v>
      </c>
      <c r="H13" s="55">
        <v>56481.341884000001</v>
      </c>
    </row>
    <row r="14" spans="1:8" ht="14.25" thickBot="1">
      <c r="A14" s="249"/>
      <c r="B14" s="50" t="s">
        <v>20</v>
      </c>
      <c r="C14" s="16">
        <v>6.15</v>
      </c>
      <c r="D14" s="16">
        <v>15.932577999999999</v>
      </c>
      <c r="E14" s="16">
        <v>8.7690000000000001</v>
      </c>
      <c r="F14" s="12">
        <f t="shared" si="0"/>
        <v>81.692074352833828</v>
      </c>
      <c r="G14" s="16">
        <v>224</v>
      </c>
      <c r="H14" s="52">
        <v>4480</v>
      </c>
    </row>
    <row r="15" spans="1:8" ht="14.25" thickTop="1">
      <c r="A15" s="247" t="s">
        <v>61</v>
      </c>
      <c r="B15" s="172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6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8" t="s">
        <v>62</v>
      </c>
      <c r="B17" s="172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8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50" t="s">
        <v>63</v>
      </c>
      <c r="B19" s="56" t="s">
        <v>19</v>
      </c>
      <c r="C19" s="32">
        <v>27</v>
      </c>
      <c r="D19" s="32">
        <v>88</v>
      </c>
      <c r="E19" s="32">
        <v>133</v>
      </c>
      <c r="F19" s="12">
        <f t="shared" si="0"/>
        <v>-33.834586466165412</v>
      </c>
      <c r="G19" s="31">
        <v>772</v>
      </c>
      <c r="H19" s="55">
        <v>103655</v>
      </c>
    </row>
    <row r="20" spans="1:8" ht="14.25" thickBot="1">
      <c r="A20" s="249"/>
      <c r="B20" s="50" t="s">
        <v>20</v>
      </c>
      <c r="C20" s="51">
        <v>8</v>
      </c>
      <c r="D20" s="51">
        <v>20</v>
      </c>
      <c r="E20" s="51">
        <v>32</v>
      </c>
      <c r="F20" s="12">
        <f t="shared" si="0"/>
        <v>-37.5</v>
      </c>
      <c r="G20" s="16">
        <v>237</v>
      </c>
      <c r="H20" s="175">
        <v>4740</v>
      </c>
    </row>
    <row r="21" spans="1:8" ht="14.25" thickTop="1">
      <c r="A21" s="247" t="s">
        <v>64</v>
      </c>
      <c r="B21" s="172" t="s">
        <v>19</v>
      </c>
      <c r="C21" s="71">
        <v>0</v>
      </c>
      <c r="D21" s="102">
        <v>0</v>
      </c>
      <c r="E21" s="102">
        <v>61.08</v>
      </c>
      <c r="F21" s="12">
        <f t="shared" si="0"/>
        <v>-100</v>
      </c>
      <c r="G21" s="72">
        <v>0</v>
      </c>
      <c r="H21" s="104">
        <v>0</v>
      </c>
    </row>
    <row r="22" spans="1:8" ht="14.25" thickBot="1">
      <c r="A22" s="246"/>
      <c r="B22" s="50" t="s">
        <v>20</v>
      </c>
      <c r="C22" s="72">
        <v>0</v>
      </c>
      <c r="D22" s="103">
        <v>0</v>
      </c>
      <c r="E22" s="103">
        <v>11.86</v>
      </c>
      <c r="F22" s="12">
        <f t="shared" si="0"/>
        <v>-100</v>
      </c>
      <c r="G22" s="72">
        <v>0</v>
      </c>
      <c r="H22" s="104">
        <v>0</v>
      </c>
    </row>
    <row r="23" spans="1:8" ht="14.25" thickTop="1">
      <c r="A23" s="248" t="s">
        <v>65</v>
      </c>
      <c r="B23" s="172" t="s">
        <v>19</v>
      </c>
      <c r="C23" s="32">
        <v>6.6393140000000006</v>
      </c>
      <c r="D23" s="32">
        <v>11.057194000000001</v>
      </c>
      <c r="E23" s="32">
        <v>0.90693299999999999</v>
      </c>
      <c r="F23" s="12">
        <f t="shared" si="0"/>
        <v>1119.1853201945457</v>
      </c>
      <c r="G23" s="32">
        <v>3</v>
      </c>
      <c r="H23" s="55">
        <v>16.257994</v>
      </c>
    </row>
    <row r="24" spans="1:8" ht="14.25" thickBot="1">
      <c r="A24" s="249"/>
      <c r="B24" s="50" t="s">
        <v>20</v>
      </c>
      <c r="C24" s="51">
        <v>2.7316089999999997</v>
      </c>
      <c r="D24" s="51">
        <v>4.0641569999999998</v>
      </c>
      <c r="E24" s="51">
        <v>0.268868</v>
      </c>
      <c r="F24" s="12">
        <f t="shared" si="0"/>
        <v>1411.5807756966242</v>
      </c>
      <c r="G24" s="51">
        <v>1</v>
      </c>
      <c r="H24" s="52">
        <v>8.4849160000000001</v>
      </c>
    </row>
    <row r="25" spans="1:8" ht="14.25" thickTop="1">
      <c r="A25" s="247" t="s">
        <v>50</v>
      </c>
      <c r="B25" s="56" t="s">
        <v>19</v>
      </c>
      <c r="C25" s="32">
        <f t="shared" ref="C25:E26" si="1">+C7+C9+C11+C13+C15+C17+C19+C21+C23</f>
        <v>68.955949000000004</v>
      </c>
      <c r="D25" s="32">
        <f t="shared" si="1"/>
        <v>237.21282300000001</v>
      </c>
      <c r="E25" s="32">
        <f t="shared" si="1"/>
        <v>290.03091899999998</v>
      </c>
      <c r="F25" s="26">
        <f t="shared" si="0"/>
        <v>-18.211194924359074</v>
      </c>
      <c r="G25" s="32">
        <f>+G7+G9+G11+G13+G15+G17+G19+G21+G23</f>
        <v>2285</v>
      </c>
      <c r="H25" s="32">
        <f>+H7+H9+H11+H13+H15+H17+H19+H21+H23</f>
        <v>261935.06875800001</v>
      </c>
    </row>
    <row r="26" spans="1:8">
      <c r="A26" s="241"/>
      <c r="B26" s="48" t="s">
        <v>20</v>
      </c>
      <c r="C26" s="32">
        <f t="shared" si="1"/>
        <v>27.358766000000003</v>
      </c>
      <c r="D26" s="32">
        <f t="shared" si="1"/>
        <v>87.749300000000005</v>
      </c>
      <c r="E26" s="32">
        <f t="shared" si="1"/>
        <v>89.445543000000001</v>
      </c>
      <c r="F26" s="12">
        <f t="shared" si="0"/>
        <v>-1.8963974538116399</v>
      </c>
      <c r="G26" s="32">
        <f>+G8+G10+G12+G14+G16+G18+G20+G22+G24</f>
        <v>1112</v>
      </c>
      <c r="H26" s="32">
        <f>+H8+H10+H12+H14+H16+H18+H20+H22+H24</f>
        <v>22168.484916000001</v>
      </c>
    </row>
    <row r="27" spans="1:8" ht="14.25" thickBot="1">
      <c r="A27" s="246"/>
      <c r="B27" s="50" t="s">
        <v>49</v>
      </c>
      <c r="C27" s="16">
        <f>+C25</f>
        <v>68.955949000000004</v>
      </c>
      <c r="D27" s="16">
        <f>+D25</f>
        <v>237.21282300000001</v>
      </c>
      <c r="E27" s="16">
        <f>+E25</f>
        <v>290.03091899999998</v>
      </c>
      <c r="F27" s="17">
        <f t="shared" si="0"/>
        <v>-18.211194924359074</v>
      </c>
      <c r="G27" s="16">
        <f>+G25</f>
        <v>2285</v>
      </c>
      <c r="H27" s="16">
        <f>+H25</f>
        <v>261935.06875800001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56" activePane="bottomRight" state="frozen"/>
      <selection pane="topRight"/>
      <selection pane="bottomLeft"/>
      <selection pane="bottomRight" activeCell="I590" sqref="I590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4" t="s">
        <v>125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4.25" thickBot="1">
      <c r="A3" s="267" t="s">
        <v>126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4" ht="13.5" customHeight="1">
      <c r="A4" s="210" t="s">
        <v>96</v>
      </c>
      <c r="B4" s="9" t="s">
        <v>3</v>
      </c>
      <c r="C4" s="220" t="s">
        <v>4</v>
      </c>
      <c r="D4" s="221"/>
      <c r="E4" s="221"/>
      <c r="F4" s="258"/>
      <c r="G4" s="216" t="s">
        <v>5</v>
      </c>
      <c r="H4" s="258"/>
      <c r="I4" s="216" t="s">
        <v>6</v>
      </c>
      <c r="J4" s="222"/>
      <c r="K4" s="222"/>
      <c r="L4" s="222"/>
      <c r="M4" s="222"/>
      <c r="N4" s="268" t="s">
        <v>7</v>
      </c>
    </row>
    <row r="5" spans="1:14">
      <c r="A5" s="211"/>
      <c r="B5" s="10" t="s">
        <v>8</v>
      </c>
      <c r="C5" s="223" t="s">
        <v>9</v>
      </c>
      <c r="D5" s="223" t="s">
        <v>10</v>
      </c>
      <c r="E5" s="223" t="s">
        <v>11</v>
      </c>
      <c r="F5" s="195" t="s">
        <v>12</v>
      </c>
      <c r="G5" s="223" t="s">
        <v>13</v>
      </c>
      <c r="H5" s="223" t="s">
        <v>14</v>
      </c>
      <c r="I5" s="193" t="s">
        <v>13</v>
      </c>
      <c r="J5" s="259" t="s">
        <v>15</v>
      </c>
      <c r="K5" s="260"/>
      <c r="L5" s="261"/>
      <c r="M5" s="195" t="s">
        <v>12</v>
      </c>
      <c r="N5" s="269"/>
    </row>
    <row r="6" spans="1:14">
      <c r="A6" s="226"/>
      <c r="B6" s="10" t="s">
        <v>16</v>
      </c>
      <c r="C6" s="224"/>
      <c r="D6" s="224"/>
      <c r="E6" s="224"/>
      <c r="F6" s="196" t="s">
        <v>17</v>
      </c>
      <c r="G6" s="262"/>
      <c r="H6" s="262"/>
      <c r="I6" s="24" t="s">
        <v>18</v>
      </c>
      <c r="J6" s="195" t="s">
        <v>9</v>
      </c>
      <c r="K6" s="25" t="s">
        <v>10</v>
      </c>
      <c r="L6" s="93" t="s">
        <v>11</v>
      </c>
      <c r="M6" s="196" t="s">
        <v>17</v>
      </c>
      <c r="N6" s="176" t="s">
        <v>17</v>
      </c>
    </row>
    <row r="7" spans="1:14">
      <c r="A7" s="263" t="s">
        <v>2</v>
      </c>
      <c r="B7" s="193" t="s">
        <v>19</v>
      </c>
      <c r="C7" s="71">
        <v>907.57312599999977</v>
      </c>
      <c r="D7" s="71">
        <v>3863.4414099999999</v>
      </c>
      <c r="E7" s="71">
        <v>3280.8766089999999</v>
      </c>
      <c r="F7" s="31">
        <f t="shared" ref="F7:F23" si="0">(D7-E7)/E7*100</f>
        <v>17.756376433113218</v>
      </c>
      <c r="G7" s="75">
        <v>29494</v>
      </c>
      <c r="H7" s="75">
        <v>3232523.32</v>
      </c>
      <c r="I7" s="75">
        <v>3652</v>
      </c>
      <c r="J7" s="72">
        <v>776.44360600000027</v>
      </c>
      <c r="K7" s="72">
        <v>2917.8602580000002</v>
      </c>
      <c r="L7" s="72">
        <v>2241.5236949999999</v>
      </c>
      <c r="M7" s="32">
        <f t="shared" ref="M7:M14" si="1">(K7-L7)/L7*100</f>
        <v>30.173072205689994</v>
      </c>
      <c r="N7" s="105">
        <f t="shared" ref="N7:N19" si="2">D7/D202*100</f>
        <v>41.118722318296172</v>
      </c>
    </row>
    <row r="8" spans="1:14">
      <c r="A8" s="264"/>
      <c r="B8" s="193" t="s">
        <v>20</v>
      </c>
      <c r="C8" s="71">
        <v>304.888149</v>
      </c>
      <c r="D8" s="71">
        <v>1203.455095</v>
      </c>
      <c r="E8" s="71">
        <v>1125.1624629999999</v>
      </c>
      <c r="F8" s="31">
        <f t="shared" si="0"/>
        <v>6.9583402019340337</v>
      </c>
      <c r="G8" s="75">
        <v>16792</v>
      </c>
      <c r="H8" s="75">
        <v>335840</v>
      </c>
      <c r="I8" s="75">
        <v>1980</v>
      </c>
      <c r="J8" s="72">
        <v>292.54930400000001</v>
      </c>
      <c r="K8" s="72">
        <v>1111.364372</v>
      </c>
      <c r="L8" s="72">
        <v>864.10565799999995</v>
      </c>
      <c r="M8" s="31">
        <f t="shared" si="1"/>
        <v>28.614407475619153</v>
      </c>
      <c r="N8" s="105">
        <f t="shared" si="2"/>
        <v>41.440369244623042</v>
      </c>
    </row>
    <row r="9" spans="1:14">
      <c r="A9" s="264"/>
      <c r="B9" s="193" t="s">
        <v>21</v>
      </c>
      <c r="C9" s="71">
        <v>60.012010999999973</v>
      </c>
      <c r="D9" s="71">
        <v>430.88553999999999</v>
      </c>
      <c r="E9" s="71">
        <v>375.21277300000003</v>
      </c>
      <c r="F9" s="31">
        <f t="shared" si="0"/>
        <v>14.837652395165119</v>
      </c>
      <c r="G9" s="75">
        <v>263</v>
      </c>
      <c r="H9" s="75">
        <v>424098.74</v>
      </c>
      <c r="I9" s="75">
        <v>62</v>
      </c>
      <c r="J9" s="72">
        <v>12.694577999999993</v>
      </c>
      <c r="K9" s="72">
        <v>88.650943999999996</v>
      </c>
      <c r="L9" s="72">
        <v>203.78847400000001</v>
      </c>
      <c r="M9" s="31">
        <f t="shared" si="1"/>
        <v>-56.49854858817973</v>
      </c>
      <c r="N9" s="105">
        <f t="shared" si="2"/>
        <v>64.348237887424688</v>
      </c>
    </row>
    <row r="10" spans="1:14">
      <c r="A10" s="264"/>
      <c r="B10" s="193" t="s">
        <v>22</v>
      </c>
      <c r="C10" s="71">
        <v>52.199335000000019</v>
      </c>
      <c r="D10" s="71">
        <v>320.994978</v>
      </c>
      <c r="E10" s="71">
        <v>126.68554</v>
      </c>
      <c r="F10" s="31">
        <f t="shared" si="0"/>
        <v>153.37933437391513</v>
      </c>
      <c r="G10" s="75">
        <v>23145</v>
      </c>
      <c r="H10" s="75">
        <v>104097.57</v>
      </c>
      <c r="I10" s="75">
        <v>191</v>
      </c>
      <c r="J10" s="72">
        <v>6.1288000000000018</v>
      </c>
      <c r="K10" s="72">
        <v>30.831800000000001</v>
      </c>
      <c r="L10" s="72">
        <v>19.066020000000002</v>
      </c>
      <c r="M10" s="31">
        <f t="shared" si="1"/>
        <v>61.71072934991151</v>
      </c>
      <c r="N10" s="105">
        <f t="shared" si="2"/>
        <v>83.844319694334246</v>
      </c>
    </row>
    <row r="11" spans="1:14">
      <c r="A11" s="264"/>
      <c r="B11" s="193" t="s">
        <v>23</v>
      </c>
      <c r="C11" s="71">
        <v>3.3495430000000006</v>
      </c>
      <c r="D11" s="71">
        <v>22.020351000000002</v>
      </c>
      <c r="E11" s="71">
        <v>18.429122</v>
      </c>
      <c r="F11" s="31">
        <f t="shared" si="0"/>
        <v>19.486706963033846</v>
      </c>
      <c r="G11" s="75">
        <v>439</v>
      </c>
      <c r="H11" s="75">
        <v>3513.44</v>
      </c>
      <c r="I11" s="75">
        <v>7</v>
      </c>
      <c r="J11" s="72">
        <v>3.8534400000000009</v>
      </c>
      <c r="K11" s="72">
        <v>13.571355000000001</v>
      </c>
      <c r="L11" s="72">
        <v>3.1137700000000001</v>
      </c>
      <c r="M11" s="31">
        <f t="shared" si="1"/>
        <v>335.84962922759229</v>
      </c>
      <c r="N11" s="105">
        <f t="shared" si="2"/>
        <v>61.968850708330379</v>
      </c>
    </row>
    <row r="12" spans="1:14">
      <c r="A12" s="264"/>
      <c r="B12" s="193" t="s">
        <v>24</v>
      </c>
      <c r="C12" s="71">
        <v>260.97683899999993</v>
      </c>
      <c r="D12" s="71">
        <v>1008.168517</v>
      </c>
      <c r="E12" s="71">
        <v>936.81229800000006</v>
      </c>
      <c r="F12" s="31">
        <f t="shared" si="0"/>
        <v>7.6169174072904715</v>
      </c>
      <c r="G12" s="75">
        <v>1079</v>
      </c>
      <c r="H12" s="75">
        <v>855577.12</v>
      </c>
      <c r="I12" s="75">
        <v>140</v>
      </c>
      <c r="J12" s="72">
        <v>277.92096600000002</v>
      </c>
      <c r="K12" s="72">
        <v>333.797481</v>
      </c>
      <c r="L12" s="72">
        <v>977.76090099999999</v>
      </c>
      <c r="M12" s="31">
        <f t="shared" si="1"/>
        <v>-65.861032011137866</v>
      </c>
      <c r="N12" s="105">
        <f t="shared" si="2"/>
        <v>60.116779925219944</v>
      </c>
    </row>
    <row r="13" spans="1:14">
      <c r="A13" s="264"/>
      <c r="B13" s="193" t="s">
        <v>25</v>
      </c>
      <c r="C13" s="71">
        <v>5.2173999999999978</v>
      </c>
      <c r="D13" s="71">
        <v>1508.2550000000001</v>
      </c>
      <c r="E13" s="71">
        <v>1134.5631800000001</v>
      </c>
      <c r="F13" s="31">
        <f t="shared" si="0"/>
        <v>32.937065699593738</v>
      </c>
      <c r="G13" s="75">
        <v>135</v>
      </c>
      <c r="H13" s="75">
        <v>17851.400000000001</v>
      </c>
      <c r="I13" s="75">
        <v>225</v>
      </c>
      <c r="J13" s="72">
        <v>147.1891250000001</v>
      </c>
      <c r="K13" s="72">
        <v>1504.478339</v>
      </c>
      <c r="L13" s="72">
        <v>1125.53008</v>
      </c>
      <c r="M13" s="31">
        <f t="shared" si="1"/>
        <v>33.668425725236951</v>
      </c>
      <c r="N13" s="105">
        <f t="shared" si="2"/>
        <v>72.201220540915998</v>
      </c>
    </row>
    <row r="14" spans="1:14">
      <c r="A14" s="264"/>
      <c r="B14" s="193" t="s">
        <v>26</v>
      </c>
      <c r="C14" s="71">
        <v>93.320292999999992</v>
      </c>
      <c r="D14" s="71">
        <v>425.68664799999999</v>
      </c>
      <c r="E14" s="71">
        <v>639.40876600000001</v>
      </c>
      <c r="F14" s="31">
        <f t="shared" si="0"/>
        <v>-33.424959019094842</v>
      </c>
      <c r="G14" s="75">
        <v>36593</v>
      </c>
      <c r="H14" s="75">
        <v>3626029</v>
      </c>
      <c r="I14" s="75">
        <v>709</v>
      </c>
      <c r="J14" s="72">
        <v>75.079580000000007</v>
      </c>
      <c r="K14" s="72">
        <v>194.58377400000001</v>
      </c>
      <c r="L14" s="72">
        <v>120.01491799999999</v>
      </c>
      <c r="M14" s="31">
        <f t="shared" si="1"/>
        <v>62.132989167230036</v>
      </c>
      <c r="N14" s="105">
        <f t="shared" si="2"/>
        <v>46.745331516072909</v>
      </c>
    </row>
    <row r="15" spans="1:14">
      <c r="A15" s="264"/>
      <c r="B15" s="193" t="s">
        <v>27</v>
      </c>
      <c r="C15" s="71">
        <v>15.14</v>
      </c>
      <c r="D15" s="71">
        <v>115.19</v>
      </c>
      <c r="E15" s="71">
        <v>80.05</v>
      </c>
      <c r="F15" s="31">
        <f t="shared" si="0"/>
        <v>43.897564022485945</v>
      </c>
      <c r="G15" s="75">
        <v>35</v>
      </c>
      <c r="H15" s="75">
        <v>29522.560000000001</v>
      </c>
      <c r="I15" s="75">
        <v>0</v>
      </c>
      <c r="J15" s="72"/>
      <c r="K15" s="83"/>
      <c r="L15" s="72"/>
      <c r="M15" s="31"/>
      <c r="N15" s="105">
        <f t="shared" si="2"/>
        <v>71.979159684242561</v>
      </c>
    </row>
    <row r="16" spans="1:14">
      <c r="A16" s="264"/>
      <c r="B16" s="14" t="s">
        <v>28</v>
      </c>
      <c r="C16" s="71">
        <v>13.584903999999995</v>
      </c>
      <c r="D16" s="71">
        <v>112.013318</v>
      </c>
      <c r="E16" s="71">
        <v>80.349036999999996</v>
      </c>
      <c r="F16" s="31">
        <f t="shared" si="0"/>
        <v>39.408413818326167</v>
      </c>
      <c r="G16" s="75">
        <v>30</v>
      </c>
      <c r="H16" s="75">
        <v>29065.18</v>
      </c>
      <c r="I16" s="75">
        <v>0</v>
      </c>
      <c r="J16" s="72"/>
      <c r="K16" s="72"/>
      <c r="L16" s="72"/>
      <c r="M16" s="31"/>
      <c r="N16" s="105">
        <f t="shared" si="2"/>
        <v>100</v>
      </c>
    </row>
    <row r="17" spans="1:14">
      <c r="A17" s="264"/>
      <c r="B17" s="14" t="s">
        <v>29</v>
      </c>
      <c r="C17" s="71">
        <v>0</v>
      </c>
      <c r="D17" s="71"/>
      <c r="E17" s="71">
        <v>0.57905700000000004</v>
      </c>
      <c r="F17" s="31">
        <f t="shared" si="0"/>
        <v>-100</v>
      </c>
      <c r="G17" s="75">
        <v>0</v>
      </c>
      <c r="H17" s="75">
        <v>0</v>
      </c>
      <c r="I17" s="75">
        <v>0</v>
      </c>
      <c r="J17" s="72"/>
      <c r="K17" s="72"/>
      <c r="L17" s="72"/>
      <c r="M17" s="31"/>
      <c r="N17" s="105">
        <f t="shared" si="2"/>
        <v>0</v>
      </c>
    </row>
    <row r="18" spans="1:14">
      <c r="A18" s="264"/>
      <c r="B18" s="14" t="s">
        <v>30</v>
      </c>
      <c r="C18" s="71">
        <v>1.5587410000000002</v>
      </c>
      <c r="D18" s="71">
        <v>3.1708500000000002</v>
      </c>
      <c r="E18" s="71">
        <v>-0.87674600000000003</v>
      </c>
      <c r="F18" s="31">
        <f t="shared" si="0"/>
        <v>-461.66118807499555</v>
      </c>
      <c r="G18" s="75">
        <v>5</v>
      </c>
      <c r="H18" s="75">
        <v>457.38</v>
      </c>
      <c r="I18" s="75">
        <v>0</v>
      </c>
      <c r="J18" s="72"/>
      <c r="K18" s="72"/>
      <c r="L18" s="72"/>
      <c r="M18" s="31"/>
      <c r="N18" s="105">
        <f t="shared" si="2"/>
        <v>24.483551000931207</v>
      </c>
    </row>
    <row r="19" spans="1:14" ht="14.25" thickBot="1">
      <c r="A19" s="265"/>
      <c r="B19" s="15" t="s">
        <v>31</v>
      </c>
      <c r="C19" s="16">
        <f t="shared" ref="C19:L19" si="3">C7+C9+C10+C11+C12+C13+C14+C15</f>
        <v>1397.7885469999999</v>
      </c>
      <c r="D19" s="16">
        <f t="shared" si="3"/>
        <v>7694.6424439999992</v>
      </c>
      <c r="E19" s="16">
        <f t="shared" si="3"/>
        <v>6592.0382880000006</v>
      </c>
      <c r="F19" s="16">
        <f t="shared" si="0"/>
        <v>16.726300846995297</v>
      </c>
      <c r="G19" s="16">
        <f t="shared" si="3"/>
        <v>91183</v>
      </c>
      <c r="H19" s="16">
        <f t="shared" si="3"/>
        <v>8293213.1499999994</v>
      </c>
      <c r="I19" s="16">
        <f t="shared" si="3"/>
        <v>4986</v>
      </c>
      <c r="J19" s="16">
        <f t="shared" si="3"/>
        <v>1299.3100950000005</v>
      </c>
      <c r="K19" s="16">
        <f t="shared" si="3"/>
        <v>5083.7739510000001</v>
      </c>
      <c r="L19" s="16">
        <f t="shared" si="3"/>
        <v>4690.7978579999999</v>
      </c>
      <c r="M19" s="16">
        <f t="shared" ref="M19:M22" si="4">(K19-L19)/L19*100</f>
        <v>8.3775959846530696</v>
      </c>
      <c r="N19" s="106">
        <f t="shared" si="2"/>
        <v>50.224561245329603</v>
      </c>
    </row>
    <row r="20" spans="1:14" ht="15" thickTop="1" thickBot="1">
      <c r="A20" s="266" t="s">
        <v>32</v>
      </c>
      <c r="B20" s="18" t="s">
        <v>19</v>
      </c>
      <c r="C20" s="19">
        <v>234.51347100000001</v>
      </c>
      <c r="D20" s="19">
        <v>1028.1623609999999</v>
      </c>
      <c r="E20" s="19">
        <v>1122.6957769999999</v>
      </c>
      <c r="F20" s="107">
        <f t="shared" si="0"/>
        <v>-8.4202165837486707</v>
      </c>
      <c r="G20" s="20">
        <v>4976</v>
      </c>
      <c r="H20" s="20">
        <v>588766.25529999996</v>
      </c>
      <c r="I20" s="20">
        <v>885</v>
      </c>
      <c r="J20" s="19">
        <v>260.71142900000001</v>
      </c>
      <c r="K20" s="20">
        <v>872.66004699999996</v>
      </c>
      <c r="L20" s="20">
        <v>697.65685299999996</v>
      </c>
      <c r="M20" s="107">
        <f t="shared" si="4"/>
        <v>25.084422699707936</v>
      </c>
      <c r="N20" s="108">
        <f>D20/D202*100</f>
        <v>10.942762716850101</v>
      </c>
    </row>
    <row r="21" spans="1:14" ht="14.25" thickBot="1">
      <c r="A21" s="255"/>
      <c r="B21" s="193" t="s">
        <v>20</v>
      </c>
      <c r="C21" s="20">
        <v>68.513448999999994</v>
      </c>
      <c r="D21" s="20">
        <v>284.00945400000001</v>
      </c>
      <c r="E21" s="20">
        <v>306.591024</v>
      </c>
      <c r="F21" s="31">
        <f t="shared" si="0"/>
        <v>-7.365372183890158</v>
      </c>
      <c r="G21" s="20">
        <v>2463</v>
      </c>
      <c r="H21" s="20">
        <v>49180</v>
      </c>
      <c r="I21" s="20">
        <v>497</v>
      </c>
      <c r="J21" s="20">
        <v>75.627014000000003</v>
      </c>
      <c r="K21" s="20">
        <v>274.67830099999998</v>
      </c>
      <c r="L21" s="20">
        <v>149.602721</v>
      </c>
      <c r="M21" s="31">
        <f t="shared" si="4"/>
        <v>83.605150470491765</v>
      </c>
      <c r="N21" s="105">
        <f>D21/D203*100</f>
        <v>9.7797223108883689</v>
      </c>
    </row>
    <row r="22" spans="1:14" ht="14.25" thickBot="1">
      <c r="A22" s="255"/>
      <c r="B22" s="193" t="s">
        <v>21</v>
      </c>
      <c r="C22" s="20">
        <v>1.8674230000000001</v>
      </c>
      <c r="D22" s="20">
        <v>2.6847080000000001</v>
      </c>
      <c r="E22" s="20">
        <v>4.8465150000000001</v>
      </c>
      <c r="F22" s="31">
        <f t="shared" si="0"/>
        <v>-44.605391709300399</v>
      </c>
      <c r="G22" s="20">
        <v>3</v>
      </c>
      <c r="H22" s="20">
        <v>2930.2938810000001</v>
      </c>
      <c r="I22" s="20"/>
      <c r="J22" s="20"/>
      <c r="K22" s="20"/>
      <c r="L22" s="20"/>
      <c r="M22" s="31" t="e">
        <f t="shared" si="4"/>
        <v>#DIV/0!</v>
      </c>
      <c r="N22" s="105">
        <f>D22/D204*100</f>
        <v>0.40093299265106963</v>
      </c>
    </row>
    <row r="23" spans="1:14" ht="14.25" thickBot="1">
      <c r="A23" s="255"/>
      <c r="B23" s="193" t="s">
        <v>22</v>
      </c>
      <c r="C23" s="20">
        <v>6.1076629999999996</v>
      </c>
      <c r="D23" s="20">
        <v>26.553739</v>
      </c>
      <c r="E23" s="20">
        <v>4.32822</v>
      </c>
      <c r="F23" s="31">
        <f t="shared" si="0"/>
        <v>513.50252528753163</v>
      </c>
      <c r="G23" s="20">
        <v>1398</v>
      </c>
      <c r="H23" s="20">
        <v>3524.7</v>
      </c>
      <c r="I23" s="20"/>
      <c r="J23" s="20"/>
      <c r="K23" s="20"/>
      <c r="L23" s="20">
        <v>0.04</v>
      </c>
      <c r="M23" s="31"/>
      <c r="N23" s="105">
        <f>D23/D205*100</f>
        <v>6.9358723169678722</v>
      </c>
    </row>
    <row r="24" spans="1:14" ht="14.25" thickBot="1">
      <c r="A24" s="255"/>
      <c r="B24" s="193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5"/>
    </row>
    <row r="25" spans="1:14" ht="14.25" thickBot="1">
      <c r="A25" s="255"/>
      <c r="B25" s="193" t="s">
        <v>24</v>
      </c>
      <c r="C25" s="21">
        <v>2.029525</v>
      </c>
      <c r="D25" s="21">
        <v>4.3392629999999999</v>
      </c>
      <c r="E25" s="20">
        <v>1.8818680000000001</v>
      </c>
      <c r="F25" s="31">
        <f>(D25-E25)/E25*100</f>
        <v>130.58275075616353</v>
      </c>
      <c r="G25" s="20">
        <v>726</v>
      </c>
      <c r="H25" s="20">
        <v>3698.7</v>
      </c>
      <c r="I25" s="20">
        <v>1</v>
      </c>
      <c r="J25" s="21"/>
      <c r="K25" s="20"/>
      <c r="L25" s="20"/>
      <c r="M25" s="31" t="e">
        <f>(K25-L25)/L25*100</f>
        <v>#DIV/0!</v>
      </c>
      <c r="N25" s="105">
        <f>D25/D207*100</f>
        <v>0.25874892382564812</v>
      </c>
    </row>
    <row r="26" spans="1:14" ht="14.25" thickBot="1">
      <c r="A26" s="255"/>
      <c r="B26" s="193" t="s">
        <v>25</v>
      </c>
      <c r="C26" s="22"/>
      <c r="D26" s="22">
        <v>8.4547399999999993</v>
      </c>
      <c r="E26" s="22">
        <v>7.2074199999999999</v>
      </c>
      <c r="F26" s="31"/>
      <c r="G26" s="22">
        <v>4</v>
      </c>
      <c r="H26" s="22">
        <v>422.73700000000002</v>
      </c>
      <c r="I26" s="22"/>
      <c r="J26" s="22"/>
      <c r="K26" s="22"/>
      <c r="L26" s="22"/>
      <c r="M26" s="31"/>
      <c r="N26" s="105"/>
    </row>
    <row r="27" spans="1:14" ht="14.25" thickBot="1">
      <c r="A27" s="255"/>
      <c r="B27" s="193" t="s">
        <v>26</v>
      </c>
      <c r="C27" s="20">
        <v>15.11</v>
      </c>
      <c r="D27" s="20">
        <v>34.33</v>
      </c>
      <c r="E27" s="20">
        <v>39.19</v>
      </c>
      <c r="F27" s="31">
        <f>(D27-E27)/E27*100</f>
        <v>-12.401122735391681</v>
      </c>
      <c r="G27" s="20">
        <v>9573</v>
      </c>
      <c r="H27" s="20">
        <v>996047.53</v>
      </c>
      <c r="I27" s="20">
        <v>23</v>
      </c>
      <c r="J27" s="20">
        <v>16.373618</v>
      </c>
      <c r="K27" s="20">
        <v>26.736348</v>
      </c>
      <c r="L27" s="20">
        <v>17.890929</v>
      </c>
      <c r="M27" s="31">
        <f>(K27-L27)/L27*100</f>
        <v>49.440803213740324</v>
      </c>
      <c r="N27" s="105">
        <f>D27/D209*100</f>
        <v>3.7698321957863783</v>
      </c>
    </row>
    <row r="28" spans="1:14" ht="14.25" thickBot="1">
      <c r="A28" s="255"/>
      <c r="B28" s="193" t="s">
        <v>27</v>
      </c>
      <c r="C28" s="20">
        <v>13.891133</v>
      </c>
      <c r="D28" s="20">
        <v>13.891133</v>
      </c>
      <c r="E28" s="20"/>
      <c r="F28" s="31"/>
      <c r="G28" s="20">
        <v>3</v>
      </c>
      <c r="H28" s="20">
        <v>4908.1805999999997</v>
      </c>
      <c r="I28" s="20"/>
      <c r="J28" s="20"/>
      <c r="K28" s="20"/>
      <c r="L28" s="20"/>
      <c r="M28" s="31"/>
      <c r="N28" s="105"/>
    </row>
    <row r="29" spans="1:14" ht="14.25" thickBot="1">
      <c r="A29" s="255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5"/>
    </row>
    <row r="30" spans="1:14" ht="14.25" thickBot="1">
      <c r="A30" s="255"/>
      <c r="B30" s="14" t="s">
        <v>29</v>
      </c>
      <c r="C30" s="40">
        <v>13.891133</v>
      </c>
      <c r="D30" s="40">
        <v>13.891133</v>
      </c>
      <c r="E30" s="40"/>
      <c r="F30" s="31"/>
      <c r="G30" s="40">
        <v>3</v>
      </c>
      <c r="H30" s="40">
        <v>4908.1805999999997</v>
      </c>
      <c r="I30" s="40"/>
      <c r="J30" s="40"/>
      <c r="K30" s="40"/>
      <c r="L30" s="40"/>
      <c r="M30" s="31"/>
      <c r="N30" s="105"/>
    </row>
    <row r="31" spans="1:14" ht="14.25" thickBot="1">
      <c r="A31" s="255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5"/>
    </row>
    <row r="32" spans="1:14" ht="14.25" thickBot="1">
      <c r="A32" s="256"/>
      <c r="B32" s="15" t="s">
        <v>31</v>
      </c>
      <c r="C32" s="16">
        <f t="shared" ref="C32:L32" si="5">C20+C22+C23+C24+C25+C26+C27+C28</f>
        <v>273.51921500000003</v>
      </c>
      <c r="D32" s="16">
        <f t="shared" si="5"/>
        <v>1118.4159439999999</v>
      </c>
      <c r="E32" s="16">
        <f t="shared" si="5"/>
        <v>1180.1497999999999</v>
      </c>
      <c r="F32" s="16">
        <f t="shared" ref="F32:F38" si="6">(D32-E32)/E32*100</f>
        <v>-5.2310186384813235</v>
      </c>
      <c r="G32" s="16">
        <f t="shared" si="5"/>
        <v>16683</v>
      </c>
      <c r="H32" s="16">
        <f t="shared" si="5"/>
        <v>1600298.3967809998</v>
      </c>
      <c r="I32" s="16">
        <f t="shared" si="5"/>
        <v>909</v>
      </c>
      <c r="J32" s="16">
        <f t="shared" si="5"/>
        <v>277.08504700000003</v>
      </c>
      <c r="K32" s="16">
        <f t="shared" si="5"/>
        <v>899.39639499999998</v>
      </c>
      <c r="L32" s="16">
        <f t="shared" si="5"/>
        <v>715.58778199999995</v>
      </c>
      <c r="M32" s="16">
        <f t="shared" ref="M32:M38" si="7">(K32-L32)/L32*100</f>
        <v>25.686382247370464</v>
      </c>
      <c r="N32" s="106">
        <f>D32/D214*100</f>
        <v>7.3001377888561869</v>
      </c>
    </row>
    <row r="33" spans="1:14" ht="15" thickTop="1" thickBot="1">
      <c r="A33" s="257" t="s">
        <v>33</v>
      </c>
      <c r="B33" s="18" t="s">
        <v>19</v>
      </c>
      <c r="C33" s="101">
        <v>447.5219580000005</v>
      </c>
      <c r="D33" s="101">
        <v>1941.3966850000002</v>
      </c>
      <c r="E33" s="87">
        <v>1654.3139609999998</v>
      </c>
      <c r="F33" s="107">
        <f t="shared" si="6"/>
        <v>17.353581651844642</v>
      </c>
      <c r="G33" s="72">
        <v>12377</v>
      </c>
      <c r="H33" s="72">
        <v>2518288.9558560066</v>
      </c>
      <c r="I33" s="72">
        <v>1226</v>
      </c>
      <c r="J33" s="72">
        <v>238.5</v>
      </c>
      <c r="K33" s="72">
        <v>1028</v>
      </c>
      <c r="L33" s="72">
        <v>1050.9000000000001</v>
      </c>
      <c r="M33" s="107">
        <f t="shared" si="7"/>
        <v>-2.1790845941573975</v>
      </c>
      <c r="N33" s="108">
        <f t="shared" ref="N33:N38" si="8">D33/D202*100</f>
        <v>20.662342903286245</v>
      </c>
    </row>
    <row r="34" spans="1:14" ht="14.25" thickBot="1">
      <c r="A34" s="255"/>
      <c r="B34" s="193" t="s">
        <v>20</v>
      </c>
      <c r="C34" s="101">
        <v>143.01018900000003</v>
      </c>
      <c r="D34" s="101">
        <v>561.40524900000003</v>
      </c>
      <c r="E34" s="87">
        <v>494.06952000000001</v>
      </c>
      <c r="F34" s="31">
        <f t="shared" si="6"/>
        <v>13.62879640905596</v>
      </c>
      <c r="G34" s="72">
        <v>5961</v>
      </c>
      <c r="H34" s="72">
        <v>119220</v>
      </c>
      <c r="I34" s="72">
        <v>653</v>
      </c>
      <c r="J34" s="72">
        <v>85</v>
      </c>
      <c r="K34" s="72">
        <v>401</v>
      </c>
      <c r="L34" s="72">
        <v>266.39999999999998</v>
      </c>
      <c r="M34" s="31">
        <f t="shared" si="7"/>
        <v>50.525525525525538</v>
      </c>
      <c r="N34" s="105">
        <f t="shared" si="8"/>
        <v>19.331706609650894</v>
      </c>
    </row>
    <row r="35" spans="1:14" ht="14.25" thickBot="1">
      <c r="A35" s="255"/>
      <c r="B35" s="193" t="s">
        <v>21</v>
      </c>
      <c r="C35" s="101">
        <v>4.1240889999999979</v>
      </c>
      <c r="D35" s="101">
        <v>157.853183</v>
      </c>
      <c r="E35" s="87">
        <v>155.30925100000002</v>
      </c>
      <c r="F35" s="31">
        <f t="shared" si="6"/>
        <v>1.6379784099274188</v>
      </c>
      <c r="G35" s="72">
        <v>855</v>
      </c>
      <c r="H35" s="72">
        <v>360462.07037099992</v>
      </c>
      <c r="I35" s="72">
        <v>4</v>
      </c>
      <c r="J35" s="72">
        <v>2</v>
      </c>
      <c r="K35" s="72">
        <v>3</v>
      </c>
      <c r="L35" s="72">
        <v>3</v>
      </c>
      <c r="M35" s="31">
        <f t="shared" si="7"/>
        <v>0</v>
      </c>
      <c r="N35" s="105">
        <f t="shared" si="8"/>
        <v>23.573717908870144</v>
      </c>
    </row>
    <row r="36" spans="1:14" ht="14.25" thickBot="1">
      <c r="A36" s="255"/>
      <c r="B36" s="193" t="s">
        <v>22</v>
      </c>
      <c r="C36" s="101">
        <v>3.2175999999999991</v>
      </c>
      <c r="D36" s="101">
        <v>17.698276999999997</v>
      </c>
      <c r="E36" s="87">
        <v>0.30443799999999999</v>
      </c>
      <c r="F36" s="31">
        <f t="shared" si="6"/>
        <v>5713.4257221503221</v>
      </c>
      <c r="G36" s="72">
        <v>307</v>
      </c>
      <c r="H36" s="72">
        <v>16969.76000000002</v>
      </c>
      <c r="I36" s="72">
        <v>12</v>
      </c>
      <c r="J36" s="72">
        <v>2</v>
      </c>
      <c r="K36" s="72">
        <v>4</v>
      </c>
      <c r="L36" s="72">
        <v>8</v>
      </c>
      <c r="M36" s="31">
        <f t="shared" si="7"/>
        <v>-50</v>
      </c>
      <c r="N36" s="105">
        <f t="shared" si="8"/>
        <v>4.6228137401790832</v>
      </c>
    </row>
    <row r="37" spans="1:14" ht="14.25" thickBot="1">
      <c r="A37" s="255"/>
      <c r="B37" s="193" t="s">
        <v>23</v>
      </c>
      <c r="C37" s="101">
        <v>0.19339800000000001</v>
      </c>
      <c r="D37" s="101">
        <v>0.19339800000000001</v>
      </c>
      <c r="E37" s="87">
        <v>4.4005989999999997</v>
      </c>
      <c r="F37" s="31">
        <f t="shared" si="6"/>
        <v>-95.605189202651729</v>
      </c>
      <c r="G37" s="72">
        <v>242</v>
      </c>
      <c r="H37" s="72">
        <v>13505</v>
      </c>
      <c r="I37" s="72">
        <v>1</v>
      </c>
      <c r="J37" s="72">
        <v>1</v>
      </c>
      <c r="K37" s="72">
        <v>1</v>
      </c>
      <c r="L37" s="72">
        <v>22</v>
      </c>
      <c r="M37" s="31">
        <f t="shared" si="7"/>
        <v>-95.454545454545453</v>
      </c>
      <c r="N37" s="105">
        <f t="shared" si="8"/>
        <v>0.54425344034205814</v>
      </c>
    </row>
    <row r="38" spans="1:14" ht="14.25" thickBot="1">
      <c r="A38" s="255"/>
      <c r="B38" s="193" t="s">
        <v>24</v>
      </c>
      <c r="C38" s="101">
        <v>77.033704</v>
      </c>
      <c r="D38" s="101">
        <v>217.76471099999998</v>
      </c>
      <c r="E38" s="87">
        <v>197.095021</v>
      </c>
      <c r="F38" s="31">
        <f t="shared" si="6"/>
        <v>10.487170043732345</v>
      </c>
      <c r="G38" s="72">
        <v>377</v>
      </c>
      <c r="H38" s="72">
        <v>102341.5</v>
      </c>
      <c r="I38" s="72">
        <v>4</v>
      </c>
      <c r="J38" s="72">
        <v>2</v>
      </c>
      <c r="K38" s="72">
        <v>2</v>
      </c>
      <c r="L38" s="72">
        <v>161</v>
      </c>
      <c r="M38" s="31">
        <f t="shared" si="7"/>
        <v>-98.757763975155271</v>
      </c>
      <c r="N38" s="105">
        <f t="shared" si="8"/>
        <v>12.985243028240804</v>
      </c>
    </row>
    <row r="39" spans="1:14" ht="14.25" thickBot="1">
      <c r="A39" s="255"/>
      <c r="B39" s="193" t="s">
        <v>25</v>
      </c>
      <c r="C39" s="101">
        <v>0</v>
      </c>
      <c r="D39" s="101">
        <v>0</v>
      </c>
      <c r="E39" s="87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5"/>
    </row>
    <row r="40" spans="1:14" ht="14.25" thickBot="1">
      <c r="A40" s="255"/>
      <c r="B40" s="193" t="s">
        <v>26</v>
      </c>
      <c r="C40" s="101">
        <v>35.388414999999654</v>
      </c>
      <c r="D40" s="101">
        <v>145.43878899999982</v>
      </c>
      <c r="E40" s="87">
        <v>164.54943399999993</v>
      </c>
      <c r="F40" s="31">
        <f>(D40-E40)/E40*100</f>
        <v>-11.61392326636634</v>
      </c>
      <c r="G40" s="72">
        <v>5480</v>
      </c>
      <c r="H40" s="72">
        <v>3907593.2642000946</v>
      </c>
      <c r="I40" s="74">
        <v>4</v>
      </c>
      <c r="J40" s="72">
        <v>30.1</v>
      </c>
      <c r="K40" s="74">
        <v>30.1</v>
      </c>
      <c r="L40" s="72">
        <v>13</v>
      </c>
      <c r="M40" s="31">
        <f>(K40-L40)/L40*100</f>
        <v>131.53846153846155</v>
      </c>
      <c r="N40" s="105">
        <f>D40/D209*100</f>
        <v>15.970865985679611</v>
      </c>
    </row>
    <row r="41" spans="1:14" ht="14.25" thickBot="1">
      <c r="A41" s="255"/>
      <c r="B41" s="193" t="s">
        <v>27</v>
      </c>
      <c r="C41" s="101">
        <v>0</v>
      </c>
      <c r="D41" s="101">
        <v>0</v>
      </c>
      <c r="E41" s="87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5">
        <f>D41/D210*100</f>
        <v>0</v>
      </c>
    </row>
    <row r="42" spans="1:14" ht="14.25" thickBot="1">
      <c r="A42" s="255"/>
      <c r="B42" s="14" t="s">
        <v>28</v>
      </c>
      <c r="C42" s="101">
        <v>0</v>
      </c>
      <c r="D42" s="101">
        <v>0</v>
      </c>
      <c r="E42" s="87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5"/>
    </row>
    <row r="43" spans="1:14" ht="14.25" thickBot="1">
      <c r="A43" s="255"/>
      <c r="B43" s="14" t="s">
        <v>29</v>
      </c>
      <c r="C43" s="101">
        <v>0</v>
      </c>
      <c r="D43" s="101">
        <v>0</v>
      </c>
      <c r="E43" s="87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5">
        <f>D43/D212*100</f>
        <v>0</v>
      </c>
    </row>
    <row r="44" spans="1:14" ht="14.25" thickBot="1">
      <c r="A44" s="255"/>
      <c r="B44" s="14" t="s">
        <v>30</v>
      </c>
      <c r="C44" s="101">
        <v>0</v>
      </c>
      <c r="D44" s="101">
        <v>0</v>
      </c>
      <c r="E44" s="87">
        <v>0</v>
      </c>
      <c r="F44" s="31"/>
      <c r="G44" s="72">
        <v>10</v>
      </c>
      <c r="H44" s="72">
        <v>188.070989</v>
      </c>
      <c r="I44" s="72">
        <v>0</v>
      </c>
      <c r="J44" s="72">
        <v>0</v>
      </c>
      <c r="K44" s="72">
        <v>0</v>
      </c>
      <c r="L44" s="72">
        <v>0</v>
      </c>
      <c r="M44" s="31"/>
      <c r="N44" s="105"/>
    </row>
    <row r="45" spans="1:14" ht="14.25" thickBot="1">
      <c r="A45" s="256"/>
      <c r="B45" s="15" t="s">
        <v>31</v>
      </c>
      <c r="C45" s="16">
        <f t="shared" ref="C45:L45" si="9">C33+C35+C36+C37+C38+C39+C40+C41</f>
        <v>567.4791640000002</v>
      </c>
      <c r="D45" s="16">
        <f t="shared" si="9"/>
        <v>2480.3450429999998</v>
      </c>
      <c r="E45" s="16">
        <f t="shared" si="9"/>
        <v>2175.9727039999998</v>
      </c>
      <c r="F45" s="16">
        <f>(D45-E45)/E45*100</f>
        <v>13.987874868121509</v>
      </c>
      <c r="G45" s="16">
        <f t="shared" si="9"/>
        <v>19638</v>
      </c>
      <c r="H45" s="16">
        <f t="shared" si="9"/>
        <v>6919160.5504271016</v>
      </c>
      <c r="I45" s="16">
        <f t="shared" si="9"/>
        <v>1251</v>
      </c>
      <c r="J45" s="16">
        <f t="shared" si="9"/>
        <v>275.60000000000002</v>
      </c>
      <c r="K45" s="16">
        <f t="shared" si="9"/>
        <v>1068.0999999999999</v>
      </c>
      <c r="L45" s="16">
        <f t="shared" si="9"/>
        <v>1257.9000000000001</v>
      </c>
      <c r="M45" s="16">
        <f t="shared" ref="M45:M49" si="10">(K45-L45)/L45*100</f>
        <v>-15.08863979648622</v>
      </c>
      <c r="N45" s="106">
        <f>D45/D214*100</f>
        <v>16.189737525600243</v>
      </c>
    </row>
    <row r="46" spans="1:14" ht="14.25" thickTop="1">
      <c r="A46" s="257" t="s">
        <v>34</v>
      </c>
      <c r="B46" s="18" t="s">
        <v>19</v>
      </c>
      <c r="C46" s="117">
        <v>212.74543299999999</v>
      </c>
      <c r="D46" s="117">
        <v>710.76768700000002</v>
      </c>
      <c r="E46" s="117">
        <v>664.53058299999998</v>
      </c>
      <c r="F46" s="107">
        <f>(D46-E46)/E46*100</f>
        <v>6.9578594549048844</v>
      </c>
      <c r="G46" s="118">
        <v>4779</v>
      </c>
      <c r="H46" s="118">
        <v>481624.66619600001</v>
      </c>
      <c r="I46" s="118">
        <v>87</v>
      </c>
      <c r="J46" s="118">
        <v>63.253939000000003</v>
      </c>
      <c r="K46" s="118">
        <v>508.60636799999997</v>
      </c>
      <c r="L46" s="118">
        <v>284.81728900000002</v>
      </c>
      <c r="M46" s="107">
        <f t="shared" si="10"/>
        <v>78.572856228541639</v>
      </c>
      <c r="N46" s="108">
        <f>D46/D202*100</f>
        <v>7.5647217216555775</v>
      </c>
    </row>
    <row r="47" spans="1:14">
      <c r="A47" s="266"/>
      <c r="B47" s="193" t="s">
        <v>20</v>
      </c>
      <c r="C47" s="118">
        <v>67.488872999999998</v>
      </c>
      <c r="D47" s="118">
        <v>231.72080500000001</v>
      </c>
      <c r="E47" s="118">
        <v>228.42637400000001</v>
      </c>
      <c r="F47" s="31">
        <f>(D47-E47)/E47*100</f>
        <v>1.4422288207402894</v>
      </c>
      <c r="G47" s="118">
        <v>2395</v>
      </c>
      <c r="H47" s="118">
        <v>47760</v>
      </c>
      <c r="I47" s="118">
        <v>34</v>
      </c>
      <c r="J47" s="118">
        <v>14.968503</v>
      </c>
      <c r="K47" s="118">
        <v>168.17738800000001</v>
      </c>
      <c r="L47" s="118">
        <v>114.175725</v>
      </c>
      <c r="M47" s="31">
        <f t="shared" si="10"/>
        <v>47.296974028411036</v>
      </c>
      <c r="N47" s="105">
        <f>D47/D203*100</f>
        <v>7.9791890538809795</v>
      </c>
    </row>
    <row r="48" spans="1:14">
      <c r="A48" s="266"/>
      <c r="B48" s="193" t="s">
        <v>21</v>
      </c>
      <c r="C48" s="118">
        <v>16.227782000000001</v>
      </c>
      <c r="D48" s="118">
        <v>43.814445999999997</v>
      </c>
      <c r="E48" s="118">
        <v>34.530459999999998</v>
      </c>
      <c r="F48" s="31">
        <f>(D48-E48)/E48*100</f>
        <v>26.886366413885014</v>
      </c>
      <c r="G48" s="118">
        <v>46</v>
      </c>
      <c r="H48" s="118">
        <v>28701.617247999999</v>
      </c>
      <c r="I48" s="118">
        <v>0</v>
      </c>
      <c r="J48" s="118">
        <v>0</v>
      </c>
      <c r="K48" s="118">
        <v>25.087569999999999</v>
      </c>
      <c r="L48" s="118">
        <v>0</v>
      </c>
      <c r="M48" s="31" t="e">
        <f t="shared" si="10"/>
        <v>#DIV/0!</v>
      </c>
      <c r="N48" s="105">
        <f>D48/D204*100</f>
        <v>6.543228148509515</v>
      </c>
    </row>
    <row r="49" spans="1:14">
      <c r="A49" s="266"/>
      <c r="B49" s="193" t="s">
        <v>22</v>
      </c>
      <c r="C49" s="118">
        <v>0.106603</v>
      </c>
      <c r="D49" s="118">
        <v>0.99934199999999995</v>
      </c>
      <c r="E49" s="118">
        <v>2.1186859999999998</v>
      </c>
      <c r="F49" s="31">
        <f>(D49-E49)/E49*100</f>
        <v>-52.831991149231172</v>
      </c>
      <c r="G49" s="118">
        <v>60</v>
      </c>
      <c r="H49" s="118">
        <v>22626.3</v>
      </c>
      <c r="I49" s="118">
        <v>1</v>
      </c>
      <c r="J49" s="118">
        <v>0.05</v>
      </c>
      <c r="K49" s="118">
        <v>0.48</v>
      </c>
      <c r="L49" s="118">
        <v>0.29499999999999998</v>
      </c>
      <c r="M49" s="31">
        <f t="shared" si="10"/>
        <v>62.711864406779661</v>
      </c>
      <c r="N49" s="105">
        <f>D49/D205*100</f>
        <v>0.26102947358875928</v>
      </c>
    </row>
    <row r="50" spans="1:14">
      <c r="A50" s="266"/>
      <c r="B50" s="193" t="s">
        <v>23</v>
      </c>
      <c r="C50" s="118">
        <v>0.11443399999999999</v>
      </c>
      <c r="D50" s="118">
        <v>0.11915100000000001</v>
      </c>
      <c r="E50" s="118">
        <v>0</v>
      </c>
      <c r="F50" s="31"/>
      <c r="G50" s="118">
        <v>25</v>
      </c>
      <c r="H50" s="118">
        <v>12.5</v>
      </c>
      <c r="I50" s="118">
        <v>0</v>
      </c>
      <c r="J50" s="118">
        <v>0</v>
      </c>
      <c r="K50" s="118">
        <v>0</v>
      </c>
      <c r="L50" s="118">
        <v>0</v>
      </c>
      <c r="M50" s="31"/>
      <c r="N50" s="105"/>
    </row>
    <row r="51" spans="1:14">
      <c r="A51" s="266"/>
      <c r="B51" s="193" t="s">
        <v>24</v>
      </c>
      <c r="C51" s="118">
        <v>52.541333999999999</v>
      </c>
      <c r="D51" s="118">
        <v>117.79528000000001</v>
      </c>
      <c r="E51" s="118">
        <v>28.340537999999999</v>
      </c>
      <c r="F51" s="31">
        <f>(D51-E51)/E51*100</f>
        <v>315.64235654241998</v>
      </c>
      <c r="G51" s="118">
        <v>246</v>
      </c>
      <c r="H51" s="118">
        <v>111985.252511</v>
      </c>
      <c r="I51" s="118">
        <v>3</v>
      </c>
      <c r="J51" s="118">
        <v>0.04</v>
      </c>
      <c r="K51" s="118">
        <v>21.775223</v>
      </c>
      <c r="L51" s="118">
        <v>2.5613999999999999</v>
      </c>
      <c r="M51" s="31">
        <f>(K51-L51)/L51*100</f>
        <v>750.12973373936131</v>
      </c>
      <c r="N51" s="105">
        <f>D51/D207*100</f>
        <v>7.0240964725440458</v>
      </c>
    </row>
    <row r="52" spans="1:14">
      <c r="A52" s="266"/>
      <c r="B52" s="193" t="s">
        <v>25</v>
      </c>
      <c r="C52" s="120">
        <v>149.04483500000001</v>
      </c>
      <c r="D52" s="120">
        <v>490.95420999999999</v>
      </c>
      <c r="E52" s="120">
        <v>245.16578899999999</v>
      </c>
      <c r="F52" s="31">
        <f>(D52-E52)/E52*100</f>
        <v>100.2539636555898</v>
      </c>
      <c r="G52" s="120">
        <v>176</v>
      </c>
      <c r="H52" s="120">
        <v>16960.157999999999</v>
      </c>
      <c r="I52" s="120">
        <v>203</v>
      </c>
      <c r="J52" s="120">
        <v>55.918219000000001</v>
      </c>
      <c r="K52" s="120">
        <v>312.67493200000001</v>
      </c>
      <c r="L52" s="120">
        <v>162.229432</v>
      </c>
      <c r="M52" s="31">
        <f t="shared" ref="M52:M54" si="11">(K52-L52)/L52*100</f>
        <v>92.736255157448866</v>
      </c>
      <c r="N52" s="105">
        <f>D52/D208*100</f>
        <v>23.502321021114589</v>
      </c>
    </row>
    <row r="53" spans="1:14">
      <c r="A53" s="266"/>
      <c r="B53" s="193" t="s">
        <v>26</v>
      </c>
      <c r="C53" s="118">
        <v>29.017135</v>
      </c>
      <c r="D53" s="118">
        <v>63.521856999999997</v>
      </c>
      <c r="E53" s="118">
        <v>38.598207000000002</v>
      </c>
      <c r="F53" s="31">
        <f>(D53-E53)/E53*100</f>
        <v>64.572040872261226</v>
      </c>
      <c r="G53" s="118">
        <v>617</v>
      </c>
      <c r="H53" s="118">
        <v>155586.22</v>
      </c>
      <c r="I53" s="118">
        <v>1</v>
      </c>
      <c r="J53" s="118">
        <v>1.3462000000000001</v>
      </c>
      <c r="K53" s="118">
        <v>16.749005</v>
      </c>
      <c r="L53" s="118">
        <v>21.77506</v>
      </c>
      <c r="M53" s="31">
        <f t="shared" si="11"/>
        <v>-23.081704482100164</v>
      </c>
      <c r="N53" s="105">
        <f>D53/D209*100</f>
        <v>6.9754366925353413</v>
      </c>
    </row>
    <row r="54" spans="1:14">
      <c r="A54" s="266"/>
      <c r="B54" s="193" t="s">
        <v>27</v>
      </c>
      <c r="C54" s="118">
        <v>1.0162633E-3</v>
      </c>
      <c r="D54" s="118">
        <v>1.6153113999999998E-3</v>
      </c>
      <c r="E54" s="118">
        <v>28.810195</v>
      </c>
      <c r="F54" s="31">
        <f>(D54-E54)/E54*100</f>
        <v>-99.994393264606501</v>
      </c>
      <c r="G54" s="118">
        <v>16</v>
      </c>
      <c r="H54" s="118">
        <v>0.3831224956</v>
      </c>
      <c r="I54" s="118">
        <v>0</v>
      </c>
      <c r="J54" s="118">
        <v>0</v>
      </c>
      <c r="K54" s="118">
        <v>0</v>
      </c>
      <c r="L54" s="118">
        <v>0.42304000000000003</v>
      </c>
      <c r="M54" s="31">
        <f t="shared" si="11"/>
        <v>-100</v>
      </c>
      <c r="N54" s="105">
        <f>D54/D210*100</f>
        <v>1.0093650247450074E-3</v>
      </c>
    </row>
    <row r="55" spans="1:14">
      <c r="A55" s="266"/>
      <c r="B55" s="14" t="s">
        <v>28</v>
      </c>
      <c r="C55" s="119">
        <v>0</v>
      </c>
      <c r="D55" s="119">
        <v>0</v>
      </c>
      <c r="E55" s="119">
        <v>0</v>
      </c>
      <c r="F55" s="31"/>
      <c r="G55" s="119"/>
      <c r="H55" s="119">
        <v>0</v>
      </c>
      <c r="I55" s="119"/>
      <c r="J55" s="119">
        <v>0</v>
      </c>
      <c r="K55" s="119">
        <v>0</v>
      </c>
      <c r="L55" s="119">
        <v>0</v>
      </c>
      <c r="M55" s="31"/>
      <c r="N55" s="105"/>
    </row>
    <row r="56" spans="1:14">
      <c r="A56" s="266"/>
      <c r="B56" s="14" t="s">
        <v>29</v>
      </c>
      <c r="C56" s="119">
        <v>10.162633</v>
      </c>
      <c r="D56" s="119">
        <v>14.628708</v>
      </c>
      <c r="E56" s="119">
        <v>0</v>
      </c>
      <c r="F56" s="31" t="e">
        <f>(D56-E56)/E56*100</f>
        <v>#DIV/0!</v>
      </c>
      <c r="G56" s="119">
        <v>15</v>
      </c>
      <c r="H56" s="119">
        <v>3777.3626100000001</v>
      </c>
      <c r="I56" s="119">
        <v>0</v>
      </c>
      <c r="J56" s="119">
        <v>0</v>
      </c>
      <c r="K56" s="119">
        <v>0</v>
      </c>
      <c r="L56" s="119">
        <v>0.42304000000000003</v>
      </c>
      <c r="M56" s="31">
        <f>(K56-L56)/L56*100</f>
        <v>-100</v>
      </c>
      <c r="N56" s="105">
        <f>D56/D212*100</f>
        <v>28.844594471491568</v>
      </c>
    </row>
    <row r="57" spans="1:14">
      <c r="A57" s="266"/>
      <c r="B57" s="14" t="s">
        <v>30</v>
      </c>
      <c r="C57" s="119">
        <v>0</v>
      </c>
      <c r="D57" s="119">
        <v>1.5244059999999999</v>
      </c>
      <c r="E57" s="119">
        <v>28.810195</v>
      </c>
      <c r="F57" s="31"/>
      <c r="G57" s="119">
        <v>1</v>
      </c>
      <c r="H57" s="119">
        <v>53.862346000000002</v>
      </c>
      <c r="I57" s="119">
        <v>0</v>
      </c>
      <c r="J57" s="119">
        <v>0</v>
      </c>
      <c r="K57" s="119">
        <v>0</v>
      </c>
      <c r="L57" s="119">
        <v>0</v>
      </c>
      <c r="M57" s="31" t="e">
        <f>(K57-L57)/L57*100</f>
        <v>#DIV/0!</v>
      </c>
      <c r="N57" s="105"/>
    </row>
    <row r="58" spans="1:14" ht="14.25" thickBot="1">
      <c r="A58" s="253"/>
      <c r="B58" s="15" t="s">
        <v>31</v>
      </c>
      <c r="C58" s="16">
        <f t="shared" ref="C58:L58" si="12">C46+C48+C49+C50+C51+C52+C53+C54</f>
        <v>459.79857226329995</v>
      </c>
      <c r="D58" s="16">
        <f t="shared" si="12"/>
        <v>1427.9735883113999</v>
      </c>
      <c r="E58" s="16">
        <f t="shared" si="12"/>
        <v>1042.094458</v>
      </c>
      <c r="F58" s="16">
        <f>(D58-E58)/E58*100</f>
        <v>37.029189374251509</v>
      </c>
      <c r="G58" s="16">
        <f t="shared" si="12"/>
        <v>5965</v>
      </c>
      <c r="H58" s="16">
        <f t="shared" si="12"/>
        <v>817497.09707749565</v>
      </c>
      <c r="I58" s="16">
        <f t="shared" si="12"/>
        <v>295</v>
      </c>
      <c r="J58" s="16">
        <f t="shared" si="12"/>
        <v>120.608358</v>
      </c>
      <c r="K58" s="16">
        <f t="shared" si="12"/>
        <v>885.37309800000003</v>
      </c>
      <c r="L58" s="16">
        <f t="shared" si="12"/>
        <v>472.10122100000007</v>
      </c>
      <c r="M58" s="16">
        <f t="shared" ref="M58:M60" si="13">(K58-L58)/L58*100</f>
        <v>87.538828246326418</v>
      </c>
      <c r="N58" s="106">
        <f>D58/D214*100</f>
        <v>9.3206861091749769</v>
      </c>
    </row>
    <row r="59" spans="1:14" ht="15" thickTop="1" thickBot="1">
      <c r="A59" s="255" t="s">
        <v>35</v>
      </c>
      <c r="B59" s="193" t="s">
        <v>19</v>
      </c>
      <c r="C59" s="67">
        <v>16.624193000000002</v>
      </c>
      <c r="D59" s="67">
        <v>51.342565</v>
      </c>
      <c r="E59" s="67">
        <v>52.909992000000003</v>
      </c>
      <c r="F59" s="31">
        <f>(D59-E59)/E59*100</f>
        <v>-2.9624404403614388</v>
      </c>
      <c r="G59" s="68">
        <v>436</v>
      </c>
      <c r="H59" s="68">
        <v>43031.314559999999</v>
      </c>
      <c r="I59" s="68">
        <v>55</v>
      </c>
      <c r="J59" s="68">
        <v>1.3650199999999999</v>
      </c>
      <c r="K59" s="68">
        <v>44.439891000000003</v>
      </c>
      <c r="L59" s="68">
        <v>2.8294600000000001</v>
      </c>
      <c r="M59" s="31">
        <f t="shared" si="13"/>
        <v>1470.6138627158541</v>
      </c>
      <c r="N59" s="105">
        <f>D59/D202*100</f>
        <v>0.54644045277344377</v>
      </c>
    </row>
    <row r="60" spans="1:14" ht="14.25" thickBot="1">
      <c r="A60" s="255"/>
      <c r="B60" s="193" t="s">
        <v>20</v>
      </c>
      <c r="C60" s="68">
        <v>4.7120790000000001</v>
      </c>
      <c r="D60" s="68">
        <v>16.116712</v>
      </c>
      <c r="E60" s="68">
        <v>20.276924000000001</v>
      </c>
      <c r="F60" s="31">
        <f>(D60-E60)/E60*100</f>
        <v>-20.516977821685387</v>
      </c>
      <c r="G60" s="68">
        <v>194</v>
      </c>
      <c r="H60" s="68">
        <v>3880</v>
      </c>
      <c r="I60" s="68">
        <v>29</v>
      </c>
      <c r="J60" s="68">
        <v>0.79176500000000005</v>
      </c>
      <c r="K60" s="68">
        <v>39.045726999999999</v>
      </c>
      <c r="L60" s="68">
        <v>1.6206750000000001</v>
      </c>
      <c r="M60" s="31">
        <f t="shared" si="13"/>
        <v>2309.226217471115</v>
      </c>
      <c r="N60" s="105">
        <f>D60/D203*100</f>
        <v>0.55497084940194397</v>
      </c>
    </row>
    <row r="61" spans="1:14" ht="14.25" thickBot="1">
      <c r="A61" s="255"/>
      <c r="B61" s="193" t="s">
        <v>21</v>
      </c>
      <c r="C61" s="68"/>
      <c r="D61" s="68"/>
      <c r="E61" s="68">
        <v>8.0188999999999996E-2</v>
      </c>
      <c r="F61" s="31">
        <f>(D61-E61)/E61*100</f>
        <v>-100</v>
      </c>
      <c r="G61" s="68"/>
      <c r="H61" s="68"/>
      <c r="I61" s="68">
        <v>1</v>
      </c>
      <c r="J61" s="68"/>
      <c r="K61" s="68">
        <v>0.35025499999999998</v>
      </c>
      <c r="L61" s="68"/>
      <c r="M61" s="31"/>
      <c r="N61" s="105">
        <f>D61/D204*100</f>
        <v>0</v>
      </c>
    </row>
    <row r="62" spans="1:14" ht="14.25" thickBot="1">
      <c r="A62" s="255"/>
      <c r="B62" s="193" t="s">
        <v>22</v>
      </c>
      <c r="C62" s="68"/>
      <c r="D62" s="68"/>
      <c r="E62" s="68">
        <v>0.44811499999999999</v>
      </c>
      <c r="F62" s="31"/>
      <c r="G62" s="68"/>
      <c r="H62" s="68"/>
      <c r="I62" s="68"/>
      <c r="J62" s="68"/>
      <c r="K62" s="68"/>
      <c r="L62" s="68"/>
      <c r="M62" s="31"/>
      <c r="N62" s="105"/>
    </row>
    <row r="63" spans="1:14" ht="14.25" thickBot="1">
      <c r="A63" s="255"/>
      <c r="B63" s="193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5"/>
    </row>
    <row r="64" spans="1:14" ht="14.25" thickBot="1">
      <c r="A64" s="255"/>
      <c r="B64" s="193" t="s">
        <v>24</v>
      </c>
      <c r="C64" s="68">
        <v>8.3351740000000003</v>
      </c>
      <c r="D64" s="68">
        <v>32.857090999999997</v>
      </c>
      <c r="E64" s="68">
        <v>35.754767999999999</v>
      </c>
      <c r="F64" s="31">
        <f>(D64-E64)/E64*100</f>
        <v>-8.1043093329538642</v>
      </c>
      <c r="G64" s="68">
        <v>10</v>
      </c>
      <c r="H64" s="68">
        <v>31357.706867000001</v>
      </c>
      <c r="I64" s="68">
        <v>2</v>
      </c>
      <c r="J64" s="68">
        <v>0.39040799999999998</v>
      </c>
      <c r="K64" s="68">
        <v>0.39040799999999998</v>
      </c>
      <c r="L64" s="68"/>
      <c r="M64" s="31"/>
      <c r="N64" s="105">
        <f>D64/D207*100</f>
        <v>1.9592582741104627</v>
      </c>
    </row>
    <row r="65" spans="1:14" ht="14.25" thickBot="1">
      <c r="A65" s="255"/>
      <c r="B65" s="193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5"/>
    </row>
    <row r="66" spans="1:14" ht="14.25" thickBot="1">
      <c r="A66" s="255"/>
      <c r="B66" s="193" t="s">
        <v>26</v>
      </c>
      <c r="C66" s="68">
        <v>9.9955210000000001</v>
      </c>
      <c r="D66" s="70">
        <v>26.582846</v>
      </c>
      <c r="E66" s="68">
        <v>17.786059000000002</v>
      </c>
      <c r="F66" s="31">
        <f>(D66-E66)/E66*100</f>
        <v>49.458887997616543</v>
      </c>
      <c r="G66" s="68">
        <v>80</v>
      </c>
      <c r="H66" s="68">
        <v>37838.9</v>
      </c>
      <c r="I66" s="68">
        <v>11</v>
      </c>
      <c r="J66" s="68"/>
      <c r="K66" s="68">
        <v>1.158237</v>
      </c>
      <c r="L66" s="68">
        <v>1.2496449999999999</v>
      </c>
      <c r="M66" s="31">
        <f>(K66-L66)/L66*100</f>
        <v>-7.31471737973584</v>
      </c>
      <c r="N66" s="105">
        <f>D66/D209*100</f>
        <v>2.919104826869535</v>
      </c>
    </row>
    <row r="67" spans="1:14" ht="14.25" thickBot="1">
      <c r="A67" s="255"/>
      <c r="B67" s="193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5"/>
    </row>
    <row r="68" spans="1:14" ht="14.25" thickBot="1">
      <c r="A68" s="255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5"/>
    </row>
    <row r="69" spans="1:14" ht="14.25" thickBot="1">
      <c r="A69" s="255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5"/>
    </row>
    <row r="70" spans="1:14" ht="14.25" thickBot="1">
      <c r="A70" s="255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5"/>
    </row>
    <row r="71" spans="1:14" ht="14.25" thickBot="1">
      <c r="A71" s="256"/>
      <c r="B71" s="15" t="s">
        <v>31</v>
      </c>
      <c r="C71" s="16">
        <f t="shared" ref="C71:L71" si="14">C59+C61+C62+C63+C64+C65+C66+C67</f>
        <v>34.954887999999997</v>
      </c>
      <c r="D71" s="16">
        <f t="shared" si="14"/>
        <v>110.78250200000001</v>
      </c>
      <c r="E71" s="16">
        <f t="shared" si="14"/>
        <v>106.97912299999999</v>
      </c>
      <c r="F71" s="16">
        <f t="shared" ref="F71:F77" si="15">(D71-E71)/E71*100</f>
        <v>3.5552534862339646</v>
      </c>
      <c r="G71" s="16">
        <f t="shared" si="14"/>
        <v>526</v>
      </c>
      <c r="H71" s="16">
        <f t="shared" si="14"/>
        <v>112227.92142699999</v>
      </c>
      <c r="I71" s="16">
        <f t="shared" si="14"/>
        <v>69</v>
      </c>
      <c r="J71" s="16">
        <f t="shared" si="14"/>
        <v>1.7554279999999998</v>
      </c>
      <c r="K71" s="16">
        <f t="shared" si="14"/>
        <v>46.338791000000001</v>
      </c>
      <c r="L71" s="16">
        <f t="shared" si="14"/>
        <v>4.0791050000000002</v>
      </c>
      <c r="M71" s="16">
        <f t="shared" ref="M71:M74" si="16">(K71-L71)/L71*100</f>
        <v>1036.0038783017353</v>
      </c>
      <c r="N71" s="106">
        <f>D71/D214*100</f>
        <v>0.72310085843539817</v>
      </c>
    </row>
    <row r="72" spans="1:14" ht="15" thickTop="1" thickBot="1">
      <c r="A72" s="257" t="s">
        <v>36</v>
      </c>
      <c r="B72" s="18" t="s">
        <v>19</v>
      </c>
      <c r="C72" s="32">
        <v>62.795400999999998</v>
      </c>
      <c r="D72" s="32">
        <v>282.63348500000001</v>
      </c>
      <c r="E72" s="32">
        <v>237.72832099999999</v>
      </c>
      <c r="F72" s="107">
        <f t="shared" si="15"/>
        <v>18.889278236226644</v>
      </c>
      <c r="G72" s="31">
        <v>2447</v>
      </c>
      <c r="H72" s="31">
        <v>192898.00325000001</v>
      </c>
      <c r="I72" s="33">
        <v>239</v>
      </c>
      <c r="J72" s="31">
        <v>50.523542999999997</v>
      </c>
      <c r="K72" s="31">
        <v>186.25036</v>
      </c>
      <c r="L72" s="31">
        <v>156.084282</v>
      </c>
      <c r="M72" s="107">
        <f t="shared" si="16"/>
        <v>19.326787818391601</v>
      </c>
      <c r="N72" s="108">
        <f t="shared" ref="N72:N77" si="17">D72/D202*100</f>
        <v>3.0080766224347446</v>
      </c>
    </row>
    <row r="73" spans="1:14" ht="14.25" thickBot="1">
      <c r="A73" s="255"/>
      <c r="B73" s="193" t="s">
        <v>20</v>
      </c>
      <c r="C73" s="31">
        <v>26.42662</v>
      </c>
      <c r="D73" s="31">
        <v>114.39940199999999</v>
      </c>
      <c r="E73" s="31">
        <v>94.787423000000004</v>
      </c>
      <c r="F73" s="31">
        <f t="shared" si="15"/>
        <v>20.690486542713575</v>
      </c>
      <c r="G73" s="31">
        <v>1312</v>
      </c>
      <c r="H73" s="31">
        <v>26240</v>
      </c>
      <c r="I73" s="33">
        <v>149</v>
      </c>
      <c r="J73" s="31">
        <v>37.416682999999999</v>
      </c>
      <c r="K73" s="31">
        <v>113.27166699999999</v>
      </c>
      <c r="L73" s="31">
        <v>48.410232000000001</v>
      </c>
      <c r="M73" s="31">
        <f t="shared" si="16"/>
        <v>133.98290468841381</v>
      </c>
      <c r="N73" s="105">
        <f t="shared" si="17"/>
        <v>3.9392857115653888</v>
      </c>
    </row>
    <row r="74" spans="1:14" ht="14.25" thickBot="1">
      <c r="A74" s="255"/>
      <c r="B74" s="193" t="s">
        <v>21</v>
      </c>
      <c r="C74" s="31">
        <v>0.82822099999999998</v>
      </c>
      <c r="D74" s="31">
        <v>1.8278840000000001</v>
      </c>
      <c r="E74" s="31">
        <v>1.882884</v>
      </c>
      <c r="F74" s="31">
        <f t="shared" si="15"/>
        <v>-2.921050898515253</v>
      </c>
      <c r="G74" s="31">
        <v>5</v>
      </c>
      <c r="H74" s="31">
        <v>44723.4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5">
        <f t="shared" si="17"/>
        <v>0.27297531140779846</v>
      </c>
    </row>
    <row r="75" spans="1:14" ht="14.25" thickBot="1">
      <c r="A75" s="255"/>
      <c r="B75" s="193" t="s">
        <v>22</v>
      </c>
      <c r="C75" s="31">
        <v>0</v>
      </c>
      <c r="D75" s="31">
        <v>0.31755299999999997</v>
      </c>
      <c r="E75" s="31">
        <v>0.56410199999999999</v>
      </c>
      <c r="F75" s="31">
        <f t="shared" si="15"/>
        <v>-43.706457342820983</v>
      </c>
      <c r="G75" s="31">
        <v>23</v>
      </c>
      <c r="H75" s="31">
        <v>2101.4</v>
      </c>
      <c r="I75" s="33">
        <v>0</v>
      </c>
      <c r="J75" s="31">
        <v>0</v>
      </c>
      <c r="K75" s="31">
        <v>0</v>
      </c>
      <c r="L75" s="31">
        <v>0</v>
      </c>
      <c r="M75" s="31"/>
      <c r="N75" s="105">
        <f t="shared" si="17"/>
        <v>8.2945270414463992E-2</v>
      </c>
    </row>
    <row r="76" spans="1:14" ht="14.25" thickBot="1">
      <c r="A76" s="255"/>
      <c r="B76" s="193" t="s">
        <v>23</v>
      </c>
      <c r="C76" s="31">
        <v>2.1155740000000001</v>
      </c>
      <c r="D76" s="31">
        <v>13.08844</v>
      </c>
      <c r="E76" s="31">
        <v>11.62549954</v>
      </c>
      <c r="F76" s="31">
        <f t="shared" si="15"/>
        <v>12.583893319736008</v>
      </c>
      <c r="G76" s="31">
        <v>167</v>
      </c>
      <c r="H76" s="31">
        <v>119596.6</v>
      </c>
      <c r="I76" s="33">
        <v>0</v>
      </c>
      <c r="J76" s="31">
        <v>0</v>
      </c>
      <c r="K76" s="31">
        <v>0</v>
      </c>
      <c r="L76" s="31">
        <v>0</v>
      </c>
      <c r="M76" s="31"/>
      <c r="N76" s="105">
        <f t="shared" si="17"/>
        <v>36.832999817529689</v>
      </c>
    </row>
    <row r="77" spans="1:14" ht="14.25" thickBot="1">
      <c r="A77" s="255"/>
      <c r="B77" s="193" t="s">
        <v>24</v>
      </c>
      <c r="C77" s="31">
        <v>0.166321</v>
      </c>
      <c r="D77" s="31">
        <v>7.2425040000000003</v>
      </c>
      <c r="E77" s="31">
        <v>3.5513849999999998</v>
      </c>
      <c r="F77" s="31">
        <f t="shared" si="15"/>
        <v>103.9346339526692</v>
      </c>
      <c r="G77" s="31">
        <v>32</v>
      </c>
      <c r="H77" s="31">
        <v>7412.1015280000001</v>
      </c>
      <c r="I77" s="33">
        <v>3</v>
      </c>
      <c r="J77" s="31">
        <v>8.8010000000000005E-2</v>
      </c>
      <c r="K77" s="31">
        <v>0.127472</v>
      </c>
      <c r="L77" s="31">
        <v>0.263376</v>
      </c>
      <c r="M77" s="31">
        <f>(K77-L77)/L77*100</f>
        <v>-51.600753295668547</v>
      </c>
      <c r="N77" s="105">
        <f t="shared" si="17"/>
        <v>0.43186829556147027</v>
      </c>
    </row>
    <row r="78" spans="1:14" ht="14.25" thickBot="1">
      <c r="A78" s="255"/>
      <c r="B78" s="193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5"/>
    </row>
    <row r="79" spans="1:14" ht="14.25" thickBot="1">
      <c r="A79" s="255"/>
      <c r="B79" s="193" t="s">
        <v>26</v>
      </c>
      <c r="C79" s="31">
        <v>8.398339</v>
      </c>
      <c r="D79" s="31">
        <v>46.710211000000001</v>
      </c>
      <c r="E79" s="31">
        <v>24.942169</v>
      </c>
      <c r="F79" s="31">
        <f>(D79-E79)/E79*100</f>
        <v>87.274053832286995</v>
      </c>
      <c r="G79" s="31">
        <v>1336</v>
      </c>
      <c r="H79" s="31">
        <v>515461.59466399997</v>
      </c>
      <c r="I79" s="33">
        <v>105</v>
      </c>
      <c r="J79" s="31">
        <v>1.663259</v>
      </c>
      <c r="K79" s="31">
        <v>19.476309000000001</v>
      </c>
      <c r="L79" s="31">
        <v>29.763165000000001</v>
      </c>
      <c r="M79" s="31">
        <f>(K79-L79)/L79*100</f>
        <v>-34.56237265089247</v>
      </c>
      <c r="N79" s="105">
        <f>D79/D209*100</f>
        <v>5.1293229624169827</v>
      </c>
    </row>
    <row r="80" spans="1:14" ht="14.25" thickBot="1">
      <c r="A80" s="255"/>
      <c r="B80" s="193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5">
        <f>D80/D210*100</f>
        <v>0</v>
      </c>
    </row>
    <row r="81" spans="1:14" ht="14.25" thickBot="1">
      <c r="A81" s="255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5">
        <f>D81/D211*100</f>
        <v>0</v>
      </c>
    </row>
    <row r="82" spans="1:14" ht="14.25" thickBot="1">
      <c r="A82" s="255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5"/>
    </row>
    <row r="83" spans="1:14" ht="14.25" thickBot="1">
      <c r="A83" s="255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5"/>
    </row>
    <row r="84" spans="1:14" ht="14.25" thickBot="1">
      <c r="A84" s="256"/>
      <c r="B84" s="15" t="s">
        <v>31</v>
      </c>
      <c r="C84" s="16">
        <f t="shared" ref="C84:L84" si="18">C72+C74+C75+C76+C77+C78+C79+C80</f>
        <v>74.303855999999996</v>
      </c>
      <c r="D84" s="16">
        <f t="shared" si="18"/>
        <v>351.82007699999997</v>
      </c>
      <c r="E84" s="16">
        <f t="shared" si="18"/>
        <v>280.29436053999996</v>
      </c>
      <c r="F84" s="16">
        <f>(D84-E84)/E84*100</f>
        <v>25.518071902054125</v>
      </c>
      <c r="G84" s="16">
        <f t="shared" si="18"/>
        <v>4010</v>
      </c>
      <c r="H84" s="16">
        <f t="shared" si="18"/>
        <v>882193.09944200004</v>
      </c>
      <c r="I84" s="16">
        <f t="shared" si="18"/>
        <v>347</v>
      </c>
      <c r="J84" s="16">
        <f t="shared" si="18"/>
        <v>52.274811999999997</v>
      </c>
      <c r="K84" s="16">
        <f t="shared" si="18"/>
        <v>205.85414100000003</v>
      </c>
      <c r="L84" s="16">
        <f t="shared" si="18"/>
        <v>187.19433099999998</v>
      </c>
      <c r="M84" s="16">
        <f t="shared" ref="M84:M86" si="19">(K84-L84)/L84*100</f>
        <v>9.9681490888738793</v>
      </c>
      <c r="N84" s="106">
        <f>D84/D214*100</f>
        <v>2.2964041712427457</v>
      </c>
    </row>
    <row r="85" spans="1:14" ht="14.25" thickTop="1">
      <c r="A85" s="266" t="s">
        <v>66</v>
      </c>
      <c r="B85" s="193" t="s">
        <v>19</v>
      </c>
      <c r="C85" s="71">
        <v>32.57</v>
      </c>
      <c r="D85" s="71">
        <v>106.2</v>
      </c>
      <c r="E85" s="71">
        <v>157.63</v>
      </c>
      <c r="F85" s="31">
        <f>(D85-E85)/E85*100</f>
        <v>-32.627038000380637</v>
      </c>
      <c r="G85" s="72">
        <v>829</v>
      </c>
      <c r="H85" s="72">
        <v>77142.27</v>
      </c>
      <c r="I85" s="72">
        <v>119</v>
      </c>
      <c r="J85" s="72">
        <v>13.09</v>
      </c>
      <c r="K85" s="72">
        <v>122.72</v>
      </c>
      <c r="L85" s="72">
        <v>63.28</v>
      </c>
      <c r="M85" s="31">
        <f t="shared" si="19"/>
        <v>93.931731984829327</v>
      </c>
      <c r="N85" s="105">
        <f>D85/D202*100</f>
        <v>1.1302897719375675</v>
      </c>
    </row>
    <row r="86" spans="1:14">
      <c r="A86" s="266"/>
      <c r="B86" s="193" t="s">
        <v>20</v>
      </c>
      <c r="C86" s="72">
        <v>13.6</v>
      </c>
      <c r="D86" s="72">
        <v>45.84</v>
      </c>
      <c r="E86" s="72">
        <v>63.7</v>
      </c>
      <c r="F86" s="31">
        <f>(D86-E86)/E86*100</f>
        <v>-28.037676609105176</v>
      </c>
      <c r="G86" s="72">
        <v>417</v>
      </c>
      <c r="H86" s="72">
        <v>8340</v>
      </c>
      <c r="I86" s="72">
        <v>56</v>
      </c>
      <c r="J86" s="72">
        <v>11.6</v>
      </c>
      <c r="K86" s="72">
        <v>75.39</v>
      </c>
      <c r="L86" s="72">
        <v>11.36</v>
      </c>
      <c r="M86" s="31">
        <f t="shared" si="19"/>
        <v>563.6443661971831</v>
      </c>
      <c r="N86" s="105">
        <f>D86/D203*100</f>
        <v>1.5784772810102403</v>
      </c>
    </row>
    <row r="87" spans="1:14">
      <c r="A87" s="266"/>
      <c r="B87" s="193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5"/>
    </row>
    <row r="88" spans="1:14">
      <c r="A88" s="266"/>
      <c r="B88" s="193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5">
        <f>D88/D205*100</f>
        <v>0</v>
      </c>
    </row>
    <row r="89" spans="1:14">
      <c r="A89" s="266"/>
      <c r="B89" s="193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5"/>
    </row>
    <row r="90" spans="1:14">
      <c r="A90" s="266"/>
      <c r="B90" s="193" t="s">
        <v>24</v>
      </c>
      <c r="C90" s="72">
        <v>5.55</v>
      </c>
      <c r="D90" s="72">
        <v>6.23</v>
      </c>
      <c r="E90" s="72">
        <v>6.56</v>
      </c>
      <c r="F90" s="31"/>
      <c r="G90" s="72">
        <v>7</v>
      </c>
      <c r="H90" s="72">
        <v>9393.7000000000007</v>
      </c>
      <c r="I90" s="72">
        <v>2</v>
      </c>
      <c r="J90" s="72">
        <v>0.12</v>
      </c>
      <c r="K90" s="72">
        <v>0.87</v>
      </c>
      <c r="L90" s="72">
        <v>0.02</v>
      </c>
      <c r="M90" s="31"/>
      <c r="N90" s="105">
        <f>D90/D207*100</f>
        <v>0.37149299211266706</v>
      </c>
    </row>
    <row r="91" spans="1:14">
      <c r="A91" s="266"/>
      <c r="B91" s="193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5"/>
    </row>
    <row r="92" spans="1:14">
      <c r="A92" s="266"/>
      <c r="B92" s="193" t="s">
        <v>26</v>
      </c>
      <c r="C92" s="72">
        <v>1.48</v>
      </c>
      <c r="D92" s="72">
        <v>5.37</v>
      </c>
      <c r="E92" s="72">
        <v>3.96</v>
      </c>
      <c r="F92" s="31">
        <f>(D92-E92)/E92*100</f>
        <v>35.606060606060609</v>
      </c>
      <c r="G92" s="72">
        <v>396</v>
      </c>
      <c r="H92" s="72">
        <v>45724.44</v>
      </c>
      <c r="I92" s="72">
        <v>2</v>
      </c>
      <c r="J92" s="72">
        <v>1.89</v>
      </c>
      <c r="K92" s="72">
        <v>1.89</v>
      </c>
      <c r="L92" s="72">
        <v>0</v>
      </c>
      <c r="M92" s="31" t="e">
        <f>(K92-L92)/L92*100</f>
        <v>#DIV/0!</v>
      </c>
      <c r="N92" s="105">
        <f>D92/D209*100</f>
        <v>0.58968828696105002</v>
      </c>
    </row>
    <row r="93" spans="1:14">
      <c r="A93" s="266"/>
      <c r="B93" s="193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5"/>
    </row>
    <row r="94" spans="1:14">
      <c r="A94" s="266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5"/>
    </row>
    <row r="95" spans="1:14">
      <c r="A95" s="266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5"/>
    </row>
    <row r="96" spans="1:14">
      <c r="A96" s="266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5"/>
    </row>
    <row r="97" spans="1:14" ht="14.25" thickBot="1">
      <c r="A97" s="253"/>
      <c r="B97" s="15" t="s">
        <v>31</v>
      </c>
      <c r="C97" s="16">
        <f t="shared" ref="C97:L97" si="20">C85+C87+C88+C89+C90+C91+C92+C93</f>
        <v>39.599999999999994</v>
      </c>
      <c r="D97" s="16">
        <f t="shared" si="20"/>
        <v>117.80000000000001</v>
      </c>
      <c r="E97" s="16">
        <f t="shared" si="20"/>
        <v>168.15</v>
      </c>
      <c r="F97" s="16">
        <f>(D97-E97)/E97*100</f>
        <v>-29.943502824858754</v>
      </c>
      <c r="G97" s="16">
        <f t="shared" si="20"/>
        <v>1232</v>
      </c>
      <c r="H97" s="16">
        <f t="shared" si="20"/>
        <v>132260.41</v>
      </c>
      <c r="I97" s="16">
        <f t="shared" si="20"/>
        <v>123</v>
      </c>
      <c r="J97" s="16">
        <f t="shared" si="20"/>
        <v>15.1</v>
      </c>
      <c r="K97" s="16">
        <f t="shared" si="20"/>
        <v>125.48</v>
      </c>
      <c r="L97" s="16">
        <f t="shared" si="20"/>
        <v>63.300000000000004</v>
      </c>
      <c r="M97" s="16">
        <f t="shared" ref="M97:M99" si="21">(K97-L97)/L97*100</f>
        <v>98.230647709320678</v>
      </c>
      <c r="N97" s="106">
        <f>D97/D214*100</f>
        <v>0.76890555445019571</v>
      </c>
    </row>
    <row r="98" spans="1:14" ht="15" thickTop="1" thickBot="1">
      <c r="A98" s="255" t="s">
        <v>90</v>
      </c>
      <c r="B98" s="193" t="s">
        <v>19</v>
      </c>
      <c r="C98" s="31">
        <v>24.046918999999999</v>
      </c>
      <c r="D98" s="31">
        <v>81.788392999999999</v>
      </c>
      <c r="E98" s="31">
        <v>136.20696800000002</v>
      </c>
      <c r="F98" s="31">
        <f>(D98-E98)/E98*100</f>
        <v>-39.952856890552042</v>
      </c>
      <c r="G98" s="31">
        <v>714</v>
      </c>
      <c r="H98" s="31">
        <v>67059.796900000001</v>
      </c>
      <c r="I98" s="31">
        <v>185</v>
      </c>
      <c r="J98" s="31">
        <v>10.608899999999991</v>
      </c>
      <c r="K98" s="31">
        <v>135.42702499999999</v>
      </c>
      <c r="L98" s="31">
        <v>13.909447</v>
      </c>
      <c r="M98" s="31">
        <f t="shared" si="21"/>
        <v>873.63342338484051</v>
      </c>
      <c r="N98" s="105">
        <f>D98/D202*100</f>
        <v>0.87047630952081101</v>
      </c>
    </row>
    <row r="99" spans="1:14" ht="14.25" thickBot="1">
      <c r="A99" s="255"/>
      <c r="B99" s="193" t="s">
        <v>20</v>
      </c>
      <c r="C99" s="28">
        <v>10.144629</v>
      </c>
      <c r="D99" s="28">
        <v>29.317079999999997</v>
      </c>
      <c r="E99" s="33">
        <v>71.727413999999996</v>
      </c>
      <c r="F99" s="31">
        <f>(D99-E99)/E99*100</f>
        <v>-59.127091909377917</v>
      </c>
      <c r="G99" s="31">
        <v>328</v>
      </c>
      <c r="H99" s="31">
        <v>6560</v>
      </c>
      <c r="I99" s="31">
        <v>108</v>
      </c>
      <c r="J99" s="31">
        <v>3.5564000000000036</v>
      </c>
      <c r="K99" s="31">
        <v>44.526800000000001</v>
      </c>
      <c r="L99" s="31">
        <v>3.4034269999999998</v>
      </c>
      <c r="M99" s="31">
        <f t="shared" si="21"/>
        <v>1208.2930822374037</v>
      </c>
      <c r="N99" s="105">
        <f>D99/D203*100</f>
        <v>1.0095188639956301</v>
      </c>
    </row>
    <row r="100" spans="1:14" ht="14.25" thickBot="1">
      <c r="A100" s="255"/>
      <c r="B100" s="193" t="s">
        <v>21</v>
      </c>
      <c r="C100" s="31">
        <v>1.1320749999999999</v>
      </c>
      <c r="D100" s="31">
        <v>2.0801880000000001</v>
      </c>
      <c r="E100" s="31">
        <v>0</v>
      </c>
      <c r="F100" s="31"/>
      <c r="G100" s="31">
        <v>3</v>
      </c>
      <c r="H100" s="31">
        <v>2770</v>
      </c>
      <c r="I100" s="31">
        <v>0</v>
      </c>
      <c r="J100" s="31">
        <v>0</v>
      </c>
      <c r="K100" s="31">
        <v>0</v>
      </c>
      <c r="L100" s="31"/>
      <c r="M100" s="31"/>
      <c r="N100" s="105"/>
    </row>
    <row r="101" spans="1:14" ht="14.25" thickBot="1">
      <c r="A101" s="255"/>
      <c r="B101" s="193" t="s">
        <v>22</v>
      </c>
      <c r="C101" s="31">
        <v>1.7430000000000001E-2</v>
      </c>
      <c r="D101" s="31">
        <v>4.3880000000000002E-2</v>
      </c>
      <c r="E101" s="31">
        <v>3.1320000000000001E-2</v>
      </c>
      <c r="F101" s="31"/>
      <c r="G101" s="31">
        <v>35</v>
      </c>
      <c r="H101" s="31">
        <v>331</v>
      </c>
      <c r="I101" s="31">
        <v>0</v>
      </c>
      <c r="J101" s="31">
        <v>0</v>
      </c>
      <c r="K101" s="31">
        <v>0</v>
      </c>
      <c r="L101" s="31"/>
      <c r="M101" s="31"/>
      <c r="N101" s="105"/>
    </row>
    <row r="102" spans="1:14" ht="14.25" thickBot="1">
      <c r="A102" s="255"/>
      <c r="B102" s="193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5"/>
    </row>
    <row r="103" spans="1:14" ht="14.25" thickBot="1">
      <c r="A103" s="255"/>
      <c r="B103" s="193" t="s">
        <v>24</v>
      </c>
      <c r="C103" s="31">
        <v>5.2803779999999998</v>
      </c>
      <c r="D103" s="31">
        <v>21.468592000000001</v>
      </c>
      <c r="E103" s="31">
        <v>11.44689</v>
      </c>
      <c r="F103" s="31"/>
      <c r="G103" s="31">
        <v>42</v>
      </c>
      <c r="H103" s="31">
        <v>79335</v>
      </c>
      <c r="I103" s="31">
        <v>3</v>
      </c>
      <c r="J103" s="31">
        <v>0</v>
      </c>
      <c r="K103" s="31">
        <v>6.2100000000000002E-2</v>
      </c>
      <c r="L103" s="31">
        <v>2.0612539999999999</v>
      </c>
      <c r="M103" s="31"/>
      <c r="N103" s="105">
        <f>D103/D207*100</f>
        <v>1.2801655663765759</v>
      </c>
    </row>
    <row r="104" spans="1:14" ht="14.25" thickBot="1">
      <c r="A104" s="255"/>
      <c r="B104" s="193" t="s">
        <v>25</v>
      </c>
      <c r="C104" s="28">
        <v>1.5663499999999999</v>
      </c>
      <c r="D104" s="28">
        <v>10.076580999999999</v>
      </c>
      <c r="E104" s="33">
        <v>8.3360399999999988</v>
      </c>
      <c r="F104" s="31"/>
      <c r="G104" s="31">
        <v>22</v>
      </c>
      <c r="H104" s="31">
        <v>636.26</v>
      </c>
      <c r="I104" s="31">
        <v>207</v>
      </c>
      <c r="J104" s="31">
        <v>157.7047</v>
      </c>
      <c r="K104" s="31">
        <v>284.5659</v>
      </c>
      <c r="L104" s="31"/>
      <c r="M104" s="31"/>
      <c r="N104" s="105"/>
    </row>
    <row r="105" spans="1:14" ht="14.25" thickBot="1">
      <c r="A105" s="255"/>
      <c r="B105" s="193" t="s">
        <v>26</v>
      </c>
      <c r="C105" s="31">
        <v>2.5924230000000001</v>
      </c>
      <c r="D105" s="31">
        <v>7.1821339999999996</v>
      </c>
      <c r="E105" s="31">
        <v>10.744164999999999</v>
      </c>
      <c r="F105" s="31">
        <f>(D105-E105)/E105*100</f>
        <v>-33.153167323845082</v>
      </c>
      <c r="G105" s="31">
        <v>373</v>
      </c>
      <c r="H105" s="31">
        <v>43610.930000000008</v>
      </c>
      <c r="I105" s="31">
        <v>6</v>
      </c>
      <c r="J105" s="31">
        <v>3.9999999999999996</v>
      </c>
      <c r="K105" s="31">
        <v>4.3903999999999996</v>
      </c>
      <c r="L105" s="31"/>
      <c r="M105" s="31"/>
      <c r="N105" s="105">
        <f>D105/D209*100</f>
        <v>0.78868161921503055</v>
      </c>
    </row>
    <row r="106" spans="1:14" ht="14.25" thickBot="1">
      <c r="A106" s="255"/>
      <c r="B106" s="193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5"/>
    </row>
    <row r="107" spans="1:14" ht="14.25" thickBot="1">
      <c r="A107" s="255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5"/>
    </row>
    <row r="108" spans="1:14" ht="14.25" thickBot="1">
      <c r="A108" s="255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5"/>
    </row>
    <row r="109" spans="1:14" ht="14.25" thickBot="1">
      <c r="A109" s="255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5"/>
    </row>
    <row r="110" spans="1:14" ht="14.25" thickBot="1">
      <c r="A110" s="256"/>
      <c r="B110" s="15" t="s">
        <v>31</v>
      </c>
      <c r="C110" s="16">
        <f t="shared" ref="C110:L110" si="22">C98+C100+C101+C102+C103+C104+C105+C106</f>
        <v>34.635575000000003</v>
      </c>
      <c r="D110" s="16">
        <f t="shared" si="22"/>
        <v>122.66924000000002</v>
      </c>
      <c r="E110" s="16">
        <f t="shared" si="22"/>
        <v>166.76538300000001</v>
      </c>
      <c r="F110" s="16">
        <f t="shared" ref="F110:F116" si="23">(D110-E110)/E110*100</f>
        <v>-26.442024241925555</v>
      </c>
      <c r="G110" s="16">
        <f t="shared" si="22"/>
        <v>1189</v>
      </c>
      <c r="H110" s="16">
        <f t="shared" si="22"/>
        <v>193742.98690000002</v>
      </c>
      <c r="I110" s="16">
        <f t="shared" si="22"/>
        <v>401</v>
      </c>
      <c r="J110" s="16">
        <f t="shared" si="22"/>
        <v>172.31360000000001</v>
      </c>
      <c r="K110" s="16">
        <f t="shared" si="22"/>
        <v>424.445425</v>
      </c>
      <c r="L110" s="16">
        <f t="shared" si="22"/>
        <v>15.970701</v>
      </c>
      <c r="M110" s="16">
        <f t="shared" ref="M110:M112" si="24">(K110-L110)/L110*100</f>
        <v>2557.6505627398569</v>
      </c>
      <c r="N110" s="106">
        <f>D110/D214*100</f>
        <v>0.80068811541752238</v>
      </c>
    </row>
    <row r="111" spans="1:14" ht="15" thickTop="1" thickBot="1">
      <c r="A111" s="257" t="s">
        <v>38</v>
      </c>
      <c r="B111" s="18" t="s">
        <v>19</v>
      </c>
      <c r="C111" s="84">
        <v>70.130939000000012</v>
      </c>
      <c r="D111" s="84">
        <v>251.145781</v>
      </c>
      <c r="E111" s="84">
        <v>314.02705400000002</v>
      </c>
      <c r="F111" s="107">
        <f t="shared" si="23"/>
        <v>-20.024157854883427</v>
      </c>
      <c r="G111" s="85">
        <v>1935</v>
      </c>
      <c r="H111" s="85">
        <v>213716.77420800002</v>
      </c>
      <c r="I111" s="85">
        <v>385</v>
      </c>
      <c r="J111" s="85">
        <v>56.099767999999997</v>
      </c>
      <c r="K111" s="85">
        <v>331.33014400000002</v>
      </c>
      <c r="L111" s="85">
        <v>68.656103000000002</v>
      </c>
      <c r="M111" s="107">
        <f t="shared" si="24"/>
        <v>382.59386933161642</v>
      </c>
      <c r="N111" s="108">
        <f t="shared" ref="N111:N116" si="25">D111/D202*100</f>
        <v>2.6729520483010569</v>
      </c>
    </row>
    <row r="112" spans="1:14" ht="14.25" thickBot="1">
      <c r="A112" s="255"/>
      <c r="B112" s="193" t="s">
        <v>20</v>
      </c>
      <c r="C112" s="85">
        <v>23.415631000000005</v>
      </c>
      <c r="D112" s="85">
        <v>75.260929000000004</v>
      </c>
      <c r="E112" s="85">
        <v>93.469434000000007</v>
      </c>
      <c r="F112" s="31">
        <f t="shared" si="23"/>
        <v>-19.480705318061521</v>
      </c>
      <c r="G112" s="85">
        <v>889</v>
      </c>
      <c r="H112" s="85">
        <v>17680</v>
      </c>
      <c r="I112" s="85">
        <v>183</v>
      </c>
      <c r="J112" s="85">
        <v>8.3782239999999994</v>
      </c>
      <c r="K112" s="85">
        <v>108.35664800000001</v>
      </c>
      <c r="L112" s="85">
        <v>24.990539999999999</v>
      </c>
      <c r="M112" s="31">
        <f t="shared" si="24"/>
        <v>333.59066270676834</v>
      </c>
      <c r="N112" s="105">
        <f t="shared" si="25"/>
        <v>2.5915721329455659</v>
      </c>
    </row>
    <row r="113" spans="1:14" ht="14.25" thickBot="1">
      <c r="A113" s="255"/>
      <c r="B113" s="193" t="s">
        <v>21</v>
      </c>
      <c r="C113" s="85">
        <v>4.2171E-2</v>
      </c>
      <c r="D113" s="85">
        <v>0.25896400000000003</v>
      </c>
      <c r="E113" s="85">
        <v>0.20283000000000001</v>
      </c>
      <c r="F113" s="31">
        <f t="shared" si="23"/>
        <v>27.675393186412272</v>
      </c>
      <c r="G113" s="85">
        <v>6</v>
      </c>
      <c r="H113" s="85">
        <v>228</v>
      </c>
      <c r="I113" s="85">
        <v>0</v>
      </c>
      <c r="J113" s="85">
        <v>0</v>
      </c>
      <c r="K113" s="85">
        <v>0</v>
      </c>
      <c r="L113" s="85"/>
      <c r="M113" s="31"/>
      <c r="N113" s="105">
        <f t="shared" si="25"/>
        <v>3.8673558356771616E-2</v>
      </c>
    </row>
    <row r="114" spans="1:14" ht="14.25" thickBot="1">
      <c r="A114" s="255"/>
      <c r="B114" s="193" t="s">
        <v>22</v>
      </c>
      <c r="C114" s="85">
        <v>0.70676300000000003</v>
      </c>
      <c r="D114" s="85">
        <v>3.8660350000000001</v>
      </c>
      <c r="E114" s="85">
        <v>0.16508</v>
      </c>
      <c r="F114" s="31">
        <f t="shared" si="23"/>
        <v>2241.9160407075356</v>
      </c>
      <c r="G114" s="85">
        <v>123</v>
      </c>
      <c r="H114" s="85">
        <v>56081.3</v>
      </c>
      <c r="I114" s="85">
        <v>3</v>
      </c>
      <c r="J114" s="85">
        <v>0.1246</v>
      </c>
      <c r="K114" s="85">
        <v>0.7551000000000001</v>
      </c>
      <c r="L114" s="85">
        <v>0.15</v>
      </c>
      <c r="M114" s="31"/>
      <c r="N114" s="105">
        <f t="shared" si="25"/>
        <v>1.0098135382338769</v>
      </c>
    </row>
    <row r="115" spans="1:14" ht="14.25" thickBot="1">
      <c r="A115" s="255"/>
      <c r="B115" s="193" t="s">
        <v>23</v>
      </c>
      <c r="C115" s="85">
        <v>0</v>
      </c>
      <c r="D115" s="86">
        <v>0</v>
      </c>
      <c r="E115" s="86">
        <v>7.7923999999999993E-2</v>
      </c>
      <c r="F115" s="31">
        <f t="shared" si="23"/>
        <v>-100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/>
      <c r="M115" s="31"/>
      <c r="N115" s="105">
        <f t="shared" si="25"/>
        <v>0</v>
      </c>
    </row>
    <row r="116" spans="1:14" ht="14.25" thickBot="1">
      <c r="A116" s="255"/>
      <c r="B116" s="193" t="s">
        <v>24</v>
      </c>
      <c r="C116" s="85">
        <v>1.367103</v>
      </c>
      <c r="D116" s="85">
        <v>39.181018999999999</v>
      </c>
      <c r="E116" s="85">
        <v>9.5747820000000008</v>
      </c>
      <c r="F116" s="31">
        <f t="shared" si="23"/>
        <v>309.210559572009</v>
      </c>
      <c r="G116" s="85">
        <v>302</v>
      </c>
      <c r="H116" s="85">
        <v>7914.63</v>
      </c>
      <c r="I116" s="85">
        <v>1</v>
      </c>
      <c r="J116" s="85">
        <v>4.79</v>
      </c>
      <c r="K116" s="85">
        <v>4.79</v>
      </c>
      <c r="L116" s="85">
        <v>2.8519450000000002</v>
      </c>
      <c r="M116" s="31">
        <f>(K116-L116)/L116*100</f>
        <v>67.955553140050029</v>
      </c>
      <c r="N116" s="105">
        <f t="shared" si="25"/>
        <v>2.3363521640984359</v>
      </c>
    </row>
    <row r="117" spans="1:14" ht="14.25" thickBot="1">
      <c r="A117" s="255"/>
      <c r="B117" s="193" t="s">
        <v>25</v>
      </c>
      <c r="C117" s="85"/>
      <c r="D117" s="85"/>
      <c r="E117" s="85"/>
      <c r="F117" s="31"/>
      <c r="G117" s="85"/>
      <c r="H117" s="85"/>
      <c r="I117" s="85"/>
      <c r="J117" s="85"/>
      <c r="K117" s="85"/>
      <c r="L117" s="85"/>
      <c r="M117" s="31"/>
      <c r="N117" s="105"/>
    </row>
    <row r="118" spans="1:14" ht="14.25" thickBot="1">
      <c r="A118" s="255"/>
      <c r="B118" s="193" t="s">
        <v>26</v>
      </c>
      <c r="C118" s="85">
        <v>5.8112440000000003</v>
      </c>
      <c r="D118" s="85">
        <v>17.429423000000003</v>
      </c>
      <c r="E118" s="85">
        <v>12.948392</v>
      </c>
      <c r="F118" s="31">
        <f>(D118-E118)/E118*100</f>
        <v>34.606853113498595</v>
      </c>
      <c r="G118" s="85">
        <v>587</v>
      </c>
      <c r="H118" s="85">
        <v>72464.25</v>
      </c>
      <c r="I118" s="85">
        <v>32</v>
      </c>
      <c r="J118" s="85">
        <v>2.2669389999999998</v>
      </c>
      <c r="K118" s="85">
        <v>5.2398939999999996</v>
      </c>
      <c r="L118" s="85">
        <v>12.919973000000001</v>
      </c>
      <c r="M118" s="31">
        <f>(K118-L118)/L118*100</f>
        <v>-59.443460137261908</v>
      </c>
      <c r="N118" s="105">
        <f>D118/D209*100</f>
        <v>1.9139528103518675</v>
      </c>
    </row>
    <row r="119" spans="1:14" ht="14.25" thickBot="1">
      <c r="A119" s="255"/>
      <c r="B119" s="193" t="s">
        <v>27</v>
      </c>
      <c r="C119" s="85">
        <v>0.36545</v>
      </c>
      <c r="D119" s="87">
        <v>3.5848439999999999</v>
      </c>
      <c r="E119" s="164">
        <v>5.2556330000000004</v>
      </c>
      <c r="F119" s="31"/>
      <c r="G119" s="31">
        <v>4</v>
      </c>
      <c r="H119" s="31">
        <v>116.926376</v>
      </c>
      <c r="I119" s="31">
        <v>0</v>
      </c>
      <c r="J119" s="31">
        <v>0</v>
      </c>
      <c r="K119" s="31">
        <v>0</v>
      </c>
      <c r="L119" s="31">
        <v>95</v>
      </c>
      <c r="M119" s="31"/>
      <c r="N119" s="105"/>
    </row>
    <row r="120" spans="1:14" ht="14.25" thickBot="1">
      <c r="A120" s="255"/>
      <c r="B120" s="14" t="s">
        <v>28</v>
      </c>
      <c r="C120" s="86"/>
      <c r="D120" s="88"/>
      <c r="E120" s="89"/>
      <c r="F120" s="31"/>
      <c r="G120" s="34"/>
      <c r="H120" s="34"/>
      <c r="I120" s="34"/>
      <c r="J120" s="34"/>
      <c r="K120" s="34"/>
      <c r="L120" s="34"/>
      <c r="M120" s="31"/>
      <c r="N120" s="105"/>
    </row>
    <row r="121" spans="1:14" ht="14.25" thickBot="1">
      <c r="A121" s="255"/>
      <c r="B121" s="14" t="s">
        <v>29</v>
      </c>
      <c r="C121" s="86"/>
      <c r="D121" s="89"/>
      <c r="E121" s="89"/>
      <c r="F121" s="31"/>
      <c r="G121" s="31"/>
      <c r="H121" s="31"/>
      <c r="I121" s="31"/>
      <c r="J121" s="31"/>
      <c r="K121" s="31"/>
      <c r="L121" s="31"/>
      <c r="M121" s="31"/>
      <c r="N121" s="105"/>
    </row>
    <row r="122" spans="1:14" ht="14.25" thickBot="1">
      <c r="A122" s="255"/>
      <c r="B122" s="14" t="s">
        <v>30</v>
      </c>
      <c r="C122" s="31">
        <v>0.36545</v>
      </c>
      <c r="D122" s="31">
        <v>3.5848439999999999</v>
      </c>
      <c r="E122" s="31">
        <v>5.2556330000000004</v>
      </c>
      <c r="F122" s="31"/>
      <c r="G122" s="31">
        <v>4</v>
      </c>
      <c r="H122" s="31">
        <v>116.926376</v>
      </c>
      <c r="I122" s="31">
        <v>0</v>
      </c>
      <c r="J122" s="31">
        <v>0</v>
      </c>
      <c r="K122" s="31">
        <v>0</v>
      </c>
      <c r="L122" s="31">
        <v>95</v>
      </c>
      <c r="M122" s="31"/>
      <c r="N122" s="105"/>
    </row>
    <row r="123" spans="1:14" ht="14.25" thickBot="1">
      <c r="A123" s="256"/>
      <c r="B123" s="15" t="s">
        <v>31</v>
      </c>
      <c r="C123" s="16">
        <f t="shared" ref="C123:L123" si="26">C111+C113+C114+C115+C116+C117+C118+C119</f>
        <v>78.423670000000001</v>
      </c>
      <c r="D123" s="16">
        <f t="shared" si="26"/>
        <v>315.46606599999996</v>
      </c>
      <c r="E123" s="16">
        <f t="shared" si="26"/>
        <v>342.25169500000004</v>
      </c>
      <c r="F123" s="16">
        <f t="shared" ref="F123:F129" si="27">(D123-E123)/E123*100</f>
        <v>-7.8262954986972622</v>
      </c>
      <c r="G123" s="16">
        <f t="shared" si="26"/>
        <v>2957</v>
      </c>
      <c r="H123" s="16">
        <f t="shared" si="26"/>
        <v>350521.88058400003</v>
      </c>
      <c r="I123" s="16">
        <f t="shared" si="26"/>
        <v>421</v>
      </c>
      <c r="J123" s="16">
        <f t="shared" si="26"/>
        <v>63.281306999999998</v>
      </c>
      <c r="K123" s="16">
        <f t="shared" si="26"/>
        <v>342.11513800000006</v>
      </c>
      <c r="L123" s="16">
        <f t="shared" si="26"/>
        <v>179.57802100000001</v>
      </c>
      <c r="M123" s="16">
        <f t="shared" ref="M123:M125" si="28">(K123-L123)/L123*100</f>
        <v>90.510584811489849</v>
      </c>
      <c r="N123" s="106">
        <f>D123/D214*100</f>
        <v>2.0591138403051947</v>
      </c>
    </row>
    <row r="124" spans="1:14" ht="14.25" thickTop="1">
      <c r="A124" s="266" t="s">
        <v>40</v>
      </c>
      <c r="B124" s="193" t="s">
        <v>19</v>
      </c>
      <c r="C124" s="34">
        <v>152.317307</v>
      </c>
      <c r="D124" s="34">
        <v>484.69915599999996</v>
      </c>
      <c r="E124" s="177">
        <v>544.95970699999998</v>
      </c>
      <c r="F124" s="31">
        <f t="shared" si="27"/>
        <v>-11.057799361302141</v>
      </c>
      <c r="G124" s="178">
        <v>4117</v>
      </c>
      <c r="H124" s="34">
        <v>494748.77329600003</v>
      </c>
      <c r="I124" s="31">
        <v>419</v>
      </c>
      <c r="J124" s="34">
        <v>142.86000000000001</v>
      </c>
      <c r="K124" s="31">
        <v>390.96</v>
      </c>
      <c r="L124" s="34">
        <v>284.64999999999998</v>
      </c>
      <c r="M124" s="31">
        <f t="shared" si="28"/>
        <v>37.347619884068159</v>
      </c>
      <c r="N124" s="105">
        <f t="shared" ref="N124:N129" si="29">D124/D202*100</f>
        <v>5.1586675941014253</v>
      </c>
    </row>
    <row r="125" spans="1:14">
      <c r="A125" s="266"/>
      <c r="B125" s="193" t="s">
        <v>20</v>
      </c>
      <c r="C125" s="34">
        <v>46.662605999999997</v>
      </c>
      <c r="D125" s="34">
        <v>136.66577000000001</v>
      </c>
      <c r="E125" s="177">
        <v>181.67314999999999</v>
      </c>
      <c r="F125" s="31">
        <f t="shared" si="27"/>
        <v>-24.773820457233214</v>
      </c>
      <c r="G125" s="178">
        <v>1662</v>
      </c>
      <c r="H125" s="34">
        <v>33240</v>
      </c>
      <c r="I125" s="31">
        <v>195</v>
      </c>
      <c r="J125" s="34">
        <v>45.48</v>
      </c>
      <c r="K125" s="31">
        <v>98.45</v>
      </c>
      <c r="L125" s="34">
        <v>88.48</v>
      </c>
      <c r="M125" s="31">
        <f t="shared" si="28"/>
        <v>11.268083182640144</v>
      </c>
      <c r="N125" s="105">
        <f t="shared" si="29"/>
        <v>4.7060168638039013</v>
      </c>
    </row>
    <row r="126" spans="1:14">
      <c r="A126" s="266"/>
      <c r="B126" s="193" t="s">
        <v>21</v>
      </c>
      <c r="C126" s="34">
        <v>0.17547100000000002</v>
      </c>
      <c r="D126" s="34">
        <v>23.174517999999999</v>
      </c>
      <c r="E126" s="177">
        <v>37.356846999999995</v>
      </c>
      <c r="F126" s="31">
        <f t="shared" si="27"/>
        <v>-37.964470074254386</v>
      </c>
      <c r="G126" s="178">
        <v>19</v>
      </c>
      <c r="H126" s="34">
        <v>21524.397099999998</v>
      </c>
      <c r="I126" s="31">
        <v>6</v>
      </c>
      <c r="J126" s="34">
        <v>2.5</v>
      </c>
      <c r="K126" s="31">
        <v>5.08</v>
      </c>
      <c r="L126" s="34">
        <v>0.53</v>
      </c>
      <c r="M126" s="31"/>
      <c r="N126" s="105">
        <f t="shared" si="29"/>
        <v>3.4608712958675882</v>
      </c>
    </row>
    <row r="127" spans="1:14">
      <c r="A127" s="266"/>
      <c r="B127" s="193" t="s">
        <v>22</v>
      </c>
      <c r="C127" s="34">
        <v>0.9361520000000001</v>
      </c>
      <c r="D127" s="34">
        <v>5.4201620000000004</v>
      </c>
      <c r="E127" s="177">
        <v>10.015886</v>
      </c>
      <c r="F127" s="31">
        <f t="shared" si="27"/>
        <v>-45.884348124569307</v>
      </c>
      <c r="G127" s="178">
        <v>394</v>
      </c>
      <c r="H127" s="34">
        <v>15304.62</v>
      </c>
      <c r="I127" s="31">
        <v>23</v>
      </c>
      <c r="J127" s="34">
        <v>0.36</v>
      </c>
      <c r="K127" s="31">
        <v>4.7300000000000004</v>
      </c>
      <c r="L127" s="34">
        <v>5.13</v>
      </c>
      <c r="M127" s="31">
        <f>(K127-L127)/L127*100</f>
        <v>-7.7972709551656818</v>
      </c>
      <c r="N127" s="105">
        <f t="shared" si="29"/>
        <v>1.415753599494264</v>
      </c>
    </row>
    <row r="128" spans="1:14">
      <c r="A128" s="266"/>
      <c r="B128" s="193" t="s">
        <v>23</v>
      </c>
      <c r="C128" s="34">
        <v>0</v>
      </c>
      <c r="D128" s="34">
        <v>0</v>
      </c>
      <c r="E128" s="177">
        <v>1.0499940000000001</v>
      </c>
      <c r="F128" s="31">
        <f t="shared" si="27"/>
        <v>-100</v>
      </c>
      <c r="G128" s="178">
        <v>0</v>
      </c>
      <c r="H128" s="34">
        <v>0</v>
      </c>
      <c r="I128" s="31"/>
      <c r="J128" s="34"/>
      <c r="K128" s="31"/>
      <c r="L128" s="34"/>
      <c r="M128" s="31"/>
      <c r="N128" s="105">
        <f t="shared" si="29"/>
        <v>0</v>
      </c>
    </row>
    <row r="129" spans="1:14">
      <c r="A129" s="266"/>
      <c r="B129" s="193" t="s">
        <v>24</v>
      </c>
      <c r="C129" s="34">
        <v>11.746785000000001</v>
      </c>
      <c r="D129" s="34">
        <v>32.637754999999999</v>
      </c>
      <c r="E129" s="177">
        <v>39.325419000000004</v>
      </c>
      <c r="F129" s="31">
        <f t="shared" si="27"/>
        <v>-17.005957393613542</v>
      </c>
      <c r="G129" s="178">
        <v>20</v>
      </c>
      <c r="H129" s="34">
        <v>29552.9</v>
      </c>
      <c r="I129" s="31">
        <v>11</v>
      </c>
      <c r="J129" s="34">
        <v>0.24</v>
      </c>
      <c r="K129" s="31">
        <v>2.0099999999999998</v>
      </c>
      <c r="L129" s="34">
        <v>24.69</v>
      </c>
      <c r="M129" s="31">
        <f>(K129-L129)/L129*100</f>
        <v>-91.859052247873635</v>
      </c>
      <c r="N129" s="105">
        <f t="shared" si="29"/>
        <v>1.9461793356003465</v>
      </c>
    </row>
    <row r="130" spans="1:14">
      <c r="A130" s="266"/>
      <c r="B130" s="193" t="s">
        <v>25</v>
      </c>
      <c r="C130" s="34">
        <v>0</v>
      </c>
      <c r="D130" s="34">
        <v>0</v>
      </c>
      <c r="E130" s="177">
        <v>0</v>
      </c>
      <c r="F130" s="31"/>
      <c r="G130" s="178">
        <v>0</v>
      </c>
      <c r="H130" s="34">
        <v>0</v>
      </c>
      <c r="I130" s="31"/>
      <c r="J130" s="34"/>
      <c r="K130" s="31"/>
      <c r="L130" s="34"/>
      <c r="M130" s="31"/>
      <c r="N130" s="105"/>
    </row>
    <row r="131" spans="1:14">
      <c r="A131" s="266"/>
      <c r="B131" s="193" t="s">
        <v>26</v>
      </c>
      <c r="C131" s="34">
        <v>10.403027999999999</v>
      </c>
      <c r="D131" s="34">
        <v>52.183054999999996</v>
      </c>
      <c r="E131" s="177">
        <v>28.224833</v>
      </c>
      <c r="F131" s="31">
        <f>(D131-E131)/E131*100</f>
        <v>84.883485404501755</v>
      </c>
      <c r="G131" s="178">
        <v>1738</v>
      </c>
      <c r="H131" s="34">
        <v>337749.98</v>
      </c>
      <c r="I131" s="31">
        <v>16</v>
      </c>
      <c r="J131" s="34">
        <v>0.18</v>
      </c>
      <c r="K131" s="31">
        <v>2.4700000000000002</v>
      </c>
      <c r="L131" s="34">
        <v>10.97</v>
      </c>
      <c r="M131" s="31">
        <f>(K131-L131)/L131*100</f>
        <v>-77.484047402005459</v>
      </c>
      <c r="N131" s="105">
        <f>D131/D209*100</f>
        <v>5.7303047134719289</v>
      </c>
    </row>
    <row r="132" spans="1:14">
      <c r="A132" s="266"/>
      <c r="B132" s="193" t="s">
        <v>27</v>
      </c>
      <c r="C132" s="34">
        <v>5.8665950000000002</v>
      </c>
      <c r="D132" s="34">
        <v>5.9014059999999997</v>
      </c>
      <c r="E132" s="177">
        <v>2.717E-2</v>
      </c>
      <c r="F132" s="31">
        <f>(D132-E132)/E132*100</f>
        <v>21620.301803459697</v>
      </c>
      <c r="G132" s="178">
        <v>4</v>
      </c>
      <c r="H132" s="34">
        <v>632.287734</v>
      </c>
      <c r="I132" s="31"/>
      <c r="J132" s="34"/>
      <c r="K132" s="34"/>
      <c r="L132" s="34">
        <v>3.48</v>
      </c>
      <c r="M132" s="31"/>
      <c r="N132" s="105">
        <f>D132/D210*100</f>
        <v>3.6876312599665519</v>
      </c>
    </row>
    <row r="133" spans="1:14">
      <c r="A133" s="266"/>
      <c r="B133" s="14" t="s">
        <v>28</v>
      </c>
      <c r="C133" s="34">
        <v>0</v>
      </c>
      <c r="D133" s="34">
        <v>0</v>
      </c>
      <c r="E133" s="177">
        <v>0</v>
      </c>
      <c r="F133" s="31"/>
      <c r="G133" s="178">
        <v>0</v>
      </c>
      <c r="H133" s="34">
        <v>0</v>
      </c>
      <c r="I133" s="34"/>
      <c r="J133" s="34"/>
      <c r="K133" s="34"/>
      <c r="L133" s="34"/>
      <c r="M133" s="31"/>
      <c r="N133" s="105"/>
    </row>
    <row r="134" spans="1:14">
      <c r="A134" s="266"/>
      <c r="B134" s="14" t="s">
        <v>29</v>
      </c>
      <c r="C134" s="34">
        <v>1.1957549999999999</v>
      </c>
      <c r="D134" s="34">
        <v>1.1957549999999999</v>
      </c>
      <c r="E134" s="177">
        <v>0</v>
      </c>
      <c r="F134" s="31"/>
      <c r="G134" s="178">
        <v>1</v>
      </c>
      <c r="H134" s="34">
        <v>370.53300000000002</v>
      </c>
      <c r="I134" s="34"/>
      <c r="J134" s="34"/>
      <c r="K134" s="34"/>
      <c r="L134" s="34"/>
      <c r="M134" s="31"/>
      <c r="N134" s="105">
        <f>D134/D212*100</f>
        <v>2.3577658438638873</v>
      </c>
    </row>
    <row r="135" spans="1:14">
      <c r="A135" s="266"/>
      <c r="B135" s="14" t="s">
        <v>30</v>
      </c>
      <c r="C135" s="34">
        <v>4.6708400000000001</v>
      </c>
      <c r="D135" s="34">
        <v>4.6708400000000001</v>
      </c>
      <c r="E135" s="34">
        <v>0</v>
      </c>
      <c r="F135" s="31"/>
      <c r="G135" s="178">
        <v>2</v>
      </c>
      <c r="H135" s="34">
        <v>232.75473399999998</v>
      </c>
      <c r="I135" s="34"/>
      <c r="J135" s="34"/>
      <c r="K135" s="34"/>
      <c r="L135" s="34"/>
      <c r="M135" s="31"/>
      <c r="N135" s="105"/>
    </row>
    <row r="136" spans="1:14" ht="14.25" thickBot="1">
      <c r="A136" s="253"/>
      <c r="B136" s="15" t="s">
        <v>31</v>
      </c>
      <c r="C136" s="16">
        <f t="shared" ref="C136:L136" si="30">C124+C126+C127+C128+C129+C130+C131+C132</f>
        <v>181.44533799999996</v>
      </c>
      <c r="D136" s="16">
        <f t="shared" si="30"/>
        <v>604.01605199999983</v>
      </c>
      <c r="E136" s="16">
        <f t="shared" si="30"/>
        <v>660.95985599999995</v>
      </c>
      <c r="F136" s="16">
        <f>(D136-E136)/E136*100</f>
        <v>-8.6153195966564304</v>
      </c>
      <c r="G136" s="16">
        <f t="shared" si="30"/>
        <v>6292</v>
      </c>
      <c r="H136" s="16">
        <f t="shared" si="30"/>
        <v>899512.95813000004</v>
      </c>
      <c r="I136" s="16">
        <f t="shared" si="30"/>
        <v>475</v>
      </c>
      <c r="J136" s="16">
        <f t="shared" si="30"/>
        <v>146.14000000000004</v>
      </c>
      <c r="K136" s="16">
        <f t="shared" si="30"/>
        <v>405.25</v>
      </c>
      <c r="L136" s="16">
        <f t="shared" si="30"/>
        <v>329.45</v>
      </c>
      <c r="M136" s="16">
        <f t="shared" ref="M136:M138" si="31">(K136-L136)/L136*100</f>
        <v>23.008043709212327</v>
      </c>
      <c r="N136" s="106">
        <f>D136/D214*100</f>
        <v>3.9425407246169617</v>
      </c>
    </row>
    <row r="137" spans="1:14" ht="15" thickTop="1" thickBot="1">
      <c r="A137" s="255" t="s">
        <v>41</v>
      </c>
      <c r="B137" s="193" t="s">
        <v>19</v>
      </c>
      <c r="C137" s="71">
        <v>50.28</v>
      </c>
      <c r="D137" s="71">
        <v>183.18</v>
      </c>
      <c r="E137" s="102">
        <v>131.29</v>
      </c>
      <c r="F137" s="34">
        <f>(D137-E137)/E137*100</f>
        <v>39.523192931677983</v>
      </c>
      <c r="G137" s="72">
        <v>1966</v>
      </c>
      <c r="H137" s="72">
        <v>166691.57</v>
      </c>
      <c r="I137" s="72">
        <v>360</v>
      </c>
      <c r="J137" s="72">
        <v>15.83</v>
      </c>
      <c r="K137" s="103">
        <v>95.56</v>
      </c>
      <c r="L137" s="103">
        <v>49.09</v>
      </c>
      <c r="M137" s="34">
        <f t="shared" si="31"/>
        <v>94.662864127113451</v>
      </c>
      <c r="N137" s="105">
        <f>D137/D202*100</f>
        <v>1.94959021114429</v>
      </c>
    </row>
    <row r="138" spans="1:14" ht="14.25" thickBot="1">
      <c r="A138" s="255"/>
      <c r="B138" s="193" t="s">
        <v>20</v>
      </c>
      <c r="C138" s="72">
        <v>18.84</v>
      </c>
      <c r="D138" s="72">
        <v>67.12</v>
      </c>
      <c r="E138" s="103">
        <v>59.17</v>
      </c>
      <c r="F138" s="31">
        <f>(D138-E138)/E138*100</f>
        <v>13.435862768294749</v>
      </c>
      <c r="G138" s="72">
        <v>854</v>
      </c>
      <c r="H138" s="72">
        <v>17080</v>
      </c>
      <c r="I138" s="72">
        <v>145</v>
      </c>
      <c r="J138" s="72">
        <v>7.85</v>
      </c>
      <c r="K138" s="72">
        <v>57.9</v>
      </c>
      <c r="L138" s="103">
        <v>12.23</v>
      </c>
      <c r="M138" s="31">
        <f t="shared" si="31"/>
        <v>373.42600163532296</v>
      </c>
      <c r="N138" s="105">
        <f>D138/D203*100</f>
        <v>2.3112433486345405</v>
      </c>
    </row>
    <row r="139" spans="1:14" ht="14.25" thickBot="1">
      <c r="A139" s="255"/>
      <c r="B139" s="193" t="s">
        <v>21</v>
      </c>
      <c r="C139" s="72"/>
      <c r="D139" s="72">
        <v>2.39</v>
      </c>
      <c r="E139" s="103"/>
      <c r="F139" s="31"/>
      <c r="G139" s="72">
        <v>2</v>
      </c>
      <c r="H139" s="103">
        <v>1274.23</v>
      </c>
      <c r="I139" s="103"/>
      <c r="J139" s="103"/>
      <c r="K139" s="103"/>
      <c r="L139" s="103"/>
      <c r="M139" s="31"/>
      <c r="N139" s="105">
        <f>D139/D204*100</f>
        <v>0.35692144264331782</v>
      </c>
    </row>
    <row r="140" spans="1:14" ht="14.25" thickBot="1">
      <c r="A140" s="255"/>
      <c r="B140" s="193" t="s">
        <v>22</v>
      </c>
      <c r="C140" s="72"/>
      <c r="D140" s="72"/>
      <c r="E140" s="103"/>
      <c r="F140" s="31"/>
      <c r="G140" s="72"/>
      <c r="H140" s="103"/>
      <c r="I140" s="103"/>
      <c r="J140" s="103"/>
      <c r="K140" s="103"/>
      <c r="L140" s="103"/>
      <c r="M140" s="31"/>
      <c r="N140" s="105"/>
    </row>
    <row r="141" spans="1:14" ht="14.25" thickBot="1">
      <c r="A141" s="255"/>
      <c r="B141" s="193" t="s">
        <v>23</v>
      </c>
      <c r="C141" s="72"/>
      <c r="D141" s="72"/>
      <c r="E141" s="103"/>
      <c r="F141" s="31"/>
      <c r="G141" s="72"/>
      <c r="H141" s="103"/>
      <c r="I141" s="103"/>
      <c r="J141" s="103"/>
      <c r="K141" s="103"/>
      <c r="L141" s="103"/>
      <c r="M141" s="31"/>
      <c r="N141" s="105">
        <f>D141/D206*100</f>
        <v>0</v>
      </c>
    </row>
    <row r="142" spans="1:14" ht="14.25" thickBot="1">
      <c r="A142" s="255"/>
      <c r="B142" s="193" t="s">
        <v>24</v>
      </c>
      <c r="C142" s="72">
        <v>0.52</v>
      </c>
      <c r="D142" s="72">
        <v>1.9</v>
      </c>
      <c r="E142" s="103">
        <v>1.44</v>
      </c>
      <c r="F142" s="31"/>
      <c r="G142" s="72">
        <v>5</v>
      </c>
      <c r="H142" s="103">
        <v>1472.8</v>
      </c>
      <c r="I142" s="103"/>
      <c r="J142" s="103"/>
      <c r="K142" s="103"/>
      <c r="L142" s="103"/>
      <c r="M142" s="31"/>
      <c r="N142" s="105">
        <f>D142/D207*100</f>
        <v>0.11329641814029974</v>
      </c>
    </row>
    <row r="143" spans="1:14" ht="14.25" thickBot="1">
      <c r="A143" s="255"/>
      <c r="B143" s="193" t="s">
        <v>25</v>
      </c>
      <c r="C143" s="74"/>
      <c r="D143" s="74"/>
      <c r="E143" s="132"/>
      <c r="F143" s="31"/>
      <c r="G143" s="74"/>
      <c r="H143" s="132"/>
      <c r="I143" s="132"/>
      <c r="J143" s="132"/>
      <c r="K143" s="132"/>
      <c r="L143" s="132"/>
      <c r="M143" s="31"/>
      <c r="N143" s="105"/>
    </row>
    <row r="144" spans="1:14" ht="14.25" thickBot="1">
      <c r="A144" s="255"/>
      <c r="B144" s="193" t="s">
        <v>26</v>
      </c>
      <c r="C144" s="72">
        <v>0.61</v>
      </c>
      <c r="D144" s="72">
        <v>1.18</v>
      </c>
      <c r="E144" s="103">
        <v>3.99</v>
      </c>
      <c r="F144" s="31"/>
      <c r="G144" s="72">
        <v>79</v>
      </c>
      <c r="H144" s="103">
        <v>10553.4</v>
      </c>
      <c r="I144" s="103"/>
      <c r="J144" s="103"/>
      <c r="K144" s="103"/>
      <c r="L144" s="103">
        <v>0.33</v>
      </c>
      <c r="M144" s="31"/>
      <c r="N144" s="105">
        <f>D144/D209*100</f>
        <v>0.12957768689274471</v>
      </c>
    </row>
    <row r="145" spans="1:14" ht="14.25" thickBot="1">
      <c r="A145" s="255"/>
      <c r="B145" s="193" t="s">
        <v>27</v>
      </c>
      <c r="C145" s="72"/>
      <c r="D145" s="72"/>
      <c r="E145" s="103"/>
      <c r="F145" s="31"/>
      <c r="G145" s="72"/>
      <c r="H145" s="103"/>
      <c r="I145" s="103"/>
      <c r="J145" s="103"/>
      <c r="K145" s="103"/>
      <c r="L145" s="103"/>
      <c r="M145" s="31"/>
      <c r="N145" s="105"/>
    </row>
    <row r="146" spans="1:14" ht="14.25" thickBot="1">
      <c r="A146" s="255"/>
      <c r="B146" s="14" t="s">
        <v>28</v>
      </c>
      <c r="C146" s="75"/>
      <c r="D146" s="75"/>
      <c r="E146" s="126"/>
      <c r="F146" s="31"/>
      <c r="G146" s="75"/>
      <c r="H146" s="126"/>
      <c r="I146" s="126"/>
      <c r="J146" s="126"/>
      <c r="K146" s="126"/>
      <c r="L146" s="126"/>
      <c r="M146" s="31"/>
      <c r="N146" s="105"/>
    </row>
    <row r="147" spans="1:14" ht="14.25" thickBot="1">
      <c r="A147" s="255"/>
      <c r="B147" s="14" t="s">
        <v>29</v>
      </c>
      <c r="C147" s="75"/>
      <c r="D147" s="75"/>
      <c r="E147" s="126"/>
      <c r="F147" s="31"/>
      <c r="G147" s="75"/>
      <c r="H147" s="126"/>
      <c r="I147" s="126"/>
      <c r="J147" s="126"/>
      <c r="K147" s="126"/>
      <c r="L147" s="126"/>
      <c r="M147" s="31"/>
      <c r="N147" s="105"/>
    </row>
    <row r="148" spans="1:14" ht="14.25" thickBot="1">
      <c r="A148" s="255"/>
      <c r="B148" s="14" t="s">
        <v>30</v>
      </c>
      <c r="C148" s="75"/>
      <c r="D148" s="75"/>
      <c r="E148" s="126"/>
      <c r="F148" s="31"/>
      <c r="G148" s="75"/>
      <c r="H148" s="126"/>
      <c r="I148" s="126"/>
      <c r="J148" s="126"/>
      <c r="K148" s="126"/>
      <c r="L148" s="126"/>
      <c r="M148" s="31"/>
      <c r="N148" s="105"/>
    </row>
    <row r="149" spans="1:14" ht="14.25" thickBot="1">
      <c r="A149" s="256"/>
      <c r="B149" s="15" t="s">
        <v>31</v>
      </c>
      <c r="C149" s="16">
        <f t="shared" ref="C149:L149" si="32">C137+C139+C140+C141+C142+C143+C144+C145</f>
        <v>51.410000000000004</v>
      </c>
      <c r="D149" s="16">
        <f t="shared" si="32"/>
        <v>188.65</v>
      </c>
      <c r="E149" s="16">
        <f t="shared" si="32"/>
        <v>136.72</v>
      </c>
      <c r="F149" s="16">
        <f t="shared" ref="F149:F155" si="33">(D149-E149)/E149*100</f>
        <v>37.982738443534238</v>
      </c>
      <c r="G149" s="16">
        <f t="shared" si="32"/>
        <v>2052</v>
      </c>
      <c r="H149" s="16">
        <f t="shared" si="32"/>
        <v>179992</v>
      </c>
      <c r="I149" s="16">
        <f t="shared" si="32"/>
        <v>360</v>
      </c>
      <c r="J149" s="16">
        <f t="shared" si="32"/>
        <v>15.83</v>
      </c>
      <c r="K149" s="16">
        <f t="shared" si="32"/>
        <v>95.56</v>
      </c>
      <c r="L149" s="16">
        <f t="shared" si="32"/>
        <v>49.42</v>
      </c>
      <c r="M149" s="16">
        <f>(K149-L149)/L149*100</f>
        <v>93.363010926750306</v>
      </c>
      <c r="N149" s="106">
        <f>D149/D214*100</f>
        <v>1.2313585131326774</v>
      </c>
    </row>
    <row r="150" spans="1:14" ht="15" thickTop="1" thickBot="1">
      <c r="A150" s="255" t="s">
        <v>67</v>
      </c>
      <c r="B150" s="193" t="s">
        <v>19</v>
      </c>
      <c r="C150" s="31">
        <v>92.732683000000009</v>
      </c>
      <c r="D150" s="32">
        <v>301.023145</v>
      </c>
      <c r="E150" s="32">
        <v>339.61789399999998</v>
      </c>
      <c r="F150" s="32">
        <f t="shared" si="33"/>
        <v>-11.364168284960858</v>
      </c>
      <c r="G150" s="31">
        <v>2472</v>
      </c>
      <c r="H150" s="31">
        <v>226371.9302</v>
      </c>
      <c r="I150" s="31">
        <v>329</v>
      </c>
      <c r="J150" s="31">
        <v>22.026345000000006</v>
      </c>
      <c r="K150" s="31">
        <v>124.39568300000001</v>
      </c>
      <c r="L150" s="31">
        <v>121.681145</v>
      </c>
      <c r="M150" s="32">
        <f>(K150-L150)/L150*100</f>
        <v>2.2308616507512355</v>
      </c>
      <c r="N150" s="109">
        <f t="shared" ref="N150:N155" si="34">D150/D202*100</f>
        <v>3.2037983230694844</v>
      </c>
    </row>
    <row r="151" spans="1:14" ht="14.25" thickBot="1">
      <c r="A151" s="255"/>
      <c r="B151" s="193" t="s">
        <v>20</v>
      </c>
      <c r="C151" s="31">
        <v>33.457010999999994</v>
      </c>
      <c r="D151" s="32">
        <v>115.914108</v>
      </c>
      <c r="E151" s="31">
        <v>128.53389300000001</v>
      </c>
      <c r="F151" s="32">
        <f t="shared" si="33"/>
        <v>-9.818254707340115</v>
      </c>
      <c r="G151" s="31">
        <v>1296</v>
      </c>
      <c r="H151" s="31">
        <v>25920</v>
      </c>
      <c r="I151" s="31">
        <v>152</v>
      </c>
      <c r="J151" s="31">
        <v>5.5152209999999968</v>
      </c>
      <c r="K151" s="31">
        <v>56.616959999999999</v>
      </c>
      <c r="L151" s="31">
        <v>37.384782999999999</v>
      </c>
      <c r="M151" s="31">
        <f>(K151-L151)/L151*100</f>
        <v>51.443864205390732</v>
      </c>
      <c r="N151" s="105">
        <f t="shared" si="34"/>
        <v>3.9914438487471058</v>
      </c>
    </row>
    <row r="152" spans="1:14" ht="14.25" thickBot="1">
      <c r="A152" s="255"/>
      <c r="B152" s="193" t="s">
        <v>21</v>
      </c>
      <c r="C152" s="31">
        <v>0</v>
      </c>
      <c r="D152" s="32">
        <v>4.6457040000000003</v>
      </c>
      <c r="E152" s="31">
        <v>5.0404989999999996</v>
      </c>
      <c r="F152" s="32">
        <f t="shared" si="33"/>
        <v>-7.8324586514152541</v>
      </c>
      <c r="G152" s="31">
        <v>2</v>
      </c>
      <c r="H152" s="31">
        <v>7583.32</v>
      </c>
      <c r="I152" s="31">
        <v>2</v>
      </c>
      <c r="J152" s="31">
        <v>1.614652</v>
      </c>
      <c r="K152" s="31">
        <v>1.614652</v>
      </c>
      <c r="L152" s="31">
        <v>429.23840000000001</v>
      </c>
      <c r="M152" s="31"/>
      <c r="N152" s="105">
        <f t="shared" si="34"/>
        <v>0.69378718567942765</v>
      </c>
    </row>
    <row r="153" spans="1:14" ht="14.25" thickBot="1">
      <c r="A153" s="255"/>
      <c r="B153" s="193" t="s">
        <v>22</v>
      </c>
      <c r="C153" s="31">
        <v>0.59056599999999992</v>
      </c>
      <c r="D153" s="32">
        <v>6.942456</v>
      </c>
      <c r="E153" s="31">
        <v>-1.0566040000000001</v>
      </c>
      <c r="F153" s="32">
        <f t="shared" si="33"/>
        <v>-757.05373063134346</v>
      </c>
      <c r="G153" s="31">
        <v>57</v>
      </c>
      <c r="H153" s="31">
        <v>39521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5">
        <f t="shared" si="34"/>
        <v>1.8133788383687701</v>
      </c>
    </row>
    <row r="154" spans="1:14" ht="14.25" thickBot="1">
      <c r="A154" s="255"/>
      <c r="B154" s="193" t="s">
        <v>23</v>
      </c>
      <c r="C154" s="31">
        <v>0.113208</v>
      </c>
      <c r="D154" s="32">
        <v>0.113208</v>
      </c>
      <c r="E154" s="31">
        <v>0</v>
      </c>
      <c r="F154" s="32" t="e">
        <f t="shared" si="33"/>
        <v>#DIV/0!</v>
      </c>
      <c r="G154" s="31">
        <v>1</v>
      </c>
      <c r="H154" s="31">
        <v>1000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5">
        <f t="shared" si="34"/>
        <v>0.31858573239766552</v>
      </c>
    </row>
    <row r="155" spans="1:14" ht="14.25" thickBot="1">
      <c r="A155" s="255"/>
      <c r="B155" s="193" t="s">
        <v>24</v>
      </c>
      <c r="C155" s="31">
        <v>7.641197</v>
      </c>
      <c r="D155" s="32">
        <v>18.292097999999999</v>
      </c>
      <c r="E155" s="31">
        <v>20.290241000000002</v>
      </c>
      <c r="F155" s="32">
        <f t="shared" si="33"/>
        <v>-9.8478031877492356</v>
      </c>
      <c r="G155" s="31">
        <v>48</v>
      </c>
      <c r="H155" s="31">
        <v>5948.0362269999996</v>
      </c>
      <c r="I155" s="31">
        <v>8</v>
      </c>
      <c r="J155" s="31">
        <v>0.25</v>
      </c>
      <c r="K155" s="31">
        <v>1.2</v>
      </c>
      <c r="L155" s="31">
        <v>0.30859999999999999</v>
      </c>
      <c r="M155" s="31"/>
      <c r="N155" s="105">
        <f t="shared" si="34"/>
        <v>1.0907522019322844</v>
      </c>
    </row>
    <row r="156" spans="1:14" ht="14.25" thickBot="1">
      <c r="A156" s="255"/>
      <c r="B156" s="193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5"/>
    </row>
    <row r="157" spans="1:14" ht="14.25" thickBot="1">
      <c r="A157" s="255"/>
      <c r="B157" s="193" t="s">
        <v>26</v>
      </c>
      <c r="C157" s="31">
        <v>17.527612999999995</v>
      </c>
      <c r="D157" s="32">
        <v>79.465649999999997</v>
      </c>
      <c r="E157" s="31">
        <v>31.594080000000002</v>
      </c>
      <c r="F157" s="32">
        <f>(D157-E157)/E157*100</f>
        <v>151.52069628234145</v>
      </c>
      <c r="G157" s="31">
        <v>717</v>
      </c>
      <c r="H157" s="31">
        <v>444826.9362</v>
      </c>
      <c r="I157" s="31">
        <v>15</v>
      </c>
      <c r="J157" s="31">
        <v>0.84888600000000003</v>
      </c>
      <c r="K157" s="31">
        <v>2.082344</v>
      </c>
      <c r="L157" s="31">
        <v>4.2838039999999999</v>
      </c>
      <c r="M157" s="31">
        <f>(K157-L157)/L157*100</f>
        <v>-51.390306372560467</v>
      </c>
      <c r="N157" s="105">
        <f>D157/D209*100</f>
        <v>8.7262500969732528</v>
      </c>
    </row>
    <row r="158" spans="1:14" ht="14.25" thickBot="1">
      <c r="A158" s="255"/>
      <c r="B158" s="193" t="s">
        <v>27</v>
      </c>
      <c r="C158" s="31">
        <v>0.43396200000000107</v>
      </c>
      <c r="D158" s="32">
        <v>21.433962000000001</v>
      </c>
      <c r="E158" s="31">
        <v>0</v>
      </c>
      <c r="F158" s="32" t="e">
        <f>(D158-E158)/E158*100</f>
        <v>#DIV/0!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5">
        <f>D158/D210*100</f>
        <v>13.393511359180371</v>
      </c>
    </row>
    <row r="159" spans="1:14" ht="14.25" thickBot="1">
      <c r="A159" s="255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5"/>
    </row>
    <row r="160" spans="1:14" ht="14.25" thickBot="1">
      <c r="A160" s="255"/>
      <c r="B160" s="14" t="s">
        <v>29</v>
      </c>
      <c r="C160" s="31">
        <v>0</v>
      </c>
      <c r="D160" s="32">
        <v>21</v>
      </c>
      <c r="E160" s="34">
        <v>0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5"/>
    </row>
    <row r="161" spans="1:14" ht="14.25" thickBot="1">
      <c r="A161" s="255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5"/>
    </row>
    <row r="162" spans="1:14" ht="14.25" thickBot="1">
      <c r="A162" s="256"/>
      <c r="B162" s="15" t="s">
        <v>31</v>
      </c>
      <c r="C162" s="16">
        <f t="shared" ref="C162:L162" si="35">C150+C152+C153+C154+C155+C156+C157+C158</f>
        <v>119.03922900000001</v>
      </c>
      <c r="D162" s="16">
        <f t="shared" si="35"/>
        <v>431.916223</v>
      </c>
      <c r="E162" s="16">
        <f t="shared" si="35"/>
        <v>395.48611</v>
      </c>
      <c r="F162" s="16">
        <f t="shared" ref="F162:F168" si="36">(D162-E162)/E162*100</f>
        <v>9.2114772374685945</v>
      </c>
      <c r="G162" s="16">
        <f t="shared" si="35"/>
        <v>3310</v>
      </c>
      <c r="H162" s="16">
        <f t="shared" si="35"/>
        <v>736414.28200599994</v>
      </c>
      <c r="I162" s="16">
        <f t="shared" si="35"/>
        <v>355</v>
      </c>
      <c r="J162" s="16">
        <f t="shared" si="35"/>
        <v>24.739883000000006</v>
      </c>
      <c r="K162" s="16">
        <f t="shared" si="35"/>
        <v>129.49267900000001</v>
      </c>
      <c r="L162" s="16">
        <f t="shared" si="35"/>
        <v>555.51194899999996</v>
      </c>
      <c r="M162" s="16">
        <f t="shared" ref="M162:M164" si="37">(K162-L162)/L162*100</f>
        <v>-76.689488095961721</v>
      </c>
      <c r="N162" s="106">
        <f>D162/D214*100</f>
        <v>2.819208683547108</v>
      </c>
    </row>
    <row r="163" spans="1:14" ht="15" thickTop="1" thickBot="1">
      <c r="A163" s="257" t="s">
        <v>43</v>
      </c>
      <c r="B163" s="18" t="s">
        <v>19</v>
      </c>
      <c r="C163" s="90">
        <v>12.61</v>
      </c>
      <c r="D163" s="90">
        <v>39.049999999999997</v>
      </c>
      <c r="E163" s="90">
        <v>49.86</v>
      </c>
      <c r="F163" s="107">
        <f t="shared" si="36"/>
        <v>-21.680705976734863</v>
      </c>
      <c r="G163" s="91">
        <v>333</v>
      </c>
      <c r="H163" s="91">
        <v>39086.42</v>
      </c>
      <c r="I163" s="91">
        <v>31</v>
      </c>
      <c r="J163" s="91">
        <v>3.92</v>
      </c>
      <c r="K163" s="91">
        <v>12.82</v>
      </c>
      <c r="L163" s="91">
        <v>74.36</v>
      </c>
      <c r="M163" s="34">
        <f t="shared" si="37"/>
        <v>-82.759548144163531</v>
      </c>
      <c r="N163" s="108">
        <f t="shared" ref="N163:N168" si="38">D163/D202*100</f>
        <v>0.41561031632920903</v>
      </c>
    </row>
    <row r="164" spans="1:14" ht="14.25" thickBot="1">
      <c r="A164" s="255"/>
      <c r="B164" s="193" t="s">
        <v>20</v>
      </c>
      <c r="C164" s="91">
        <v>2.37</v>
      </c>
      <c r="D164" s="91">
        <v>11.03</v>
      </c>
      <c r="E164" s="91">
        <v>23.11</v>
      </c>
      <c r="F164" s="32">
        <f t="shared" si="36"/>
        <v>-52.271743833838173</v>
      </c>
      <c r="G164" s="91">
        <v>103</v>
      </c>
      <c r="H164" s="91">
        <v>2060</v>
      </c>
      <c r="I164" s="91">
        <v>14</v>
      </c>
      <c r="J164" s="91">
        <v>0.93</v>
      </c>
      <c r="K164" s="91">
        <v>2.2400000000000002</v>
      </c>
      <c r="L164" s="91">
        <v>37.4</v>
      </c>
      <c r="M164" s="34">
        <f t="shared" si="37"/>
        <v>-94.010695187165766</v>
      </c>
      <c r="N164" s="105">
        <f t="shared" si="38"/>
        <v>0.37981248711917426</v>
      </c>
    </row>
    <row r="165" spans="1:14" ht="14.25" thickBot="1">
      <c r="A165" s="255"/>
      <c r="B165" s="193" t="s">
        <v>21</v>
      </c>
      <c r="C165" s="91">
        <v>0</v>
      </c>
      <c r="D165" s="91">
        <v>0</v>
      </c>
      <c r="E165" s="91">
        <v>0</v>
      </c>
      <c r="F165" s="32" t="e">
        <f t="shared" si="36"/>
        <v>#DIV/0!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34"/>
      <c r="N165" s="105">
        <f t="shared" si="38"/>
        <v>0</v>
      </c>
    </row>
    <row r="166" spans="1:14" ht="14.25" thickBot="1">
      <c r="A166" s="255"/>
      <c r="B166" s="193" t="s">
        <v>22</v>
      </c>
      <c r="C166" s="91">
        <v>0</v>
      </c>
      <c r="D166" s="91">
        <v>0.01</v>
      </c>
      <c r="E166" s="91">
        <v>0.05</v>
      </c>
      <c r="F166" s="32">
        <f t="shared" si="36"/>
        <v>-80</v>
      </c>
      <c r="G166" s="91">
        <v>1</v>
      </c>
      <c r="H166" s="91">
        <v>10.7</v>
      </c>
      <c r="I166" s="91">
        <v>0</v>
      </c>
      <c r="J166" s="91">
        <v>0</v>
      </c>
      <c r="K166" s="91">
        <v>0</v>
      </c>
      <c r="L166" s="91">
        <v>0</v>
      </c>
      <c r="M166" s="34"/>
      <c r="N166" s="105">
        <f t="shared" si="38"/>
        <v>2.6120134407315943E-3</v>
      </c>
    </row>
    <row r="167" spans="1:14" ht="14.25" thickBot="1">
      <c r="A167" s="255"/>
      <c r="B167" s="193" t="s">
        <v>23</v>
      </c>
      <c r="C167" s="91">
        <v>0</v>
      </c>
      <c r="D167" s="91">
        <v>0</v>
      </c>
      <c r="E167" s="91">
        <v>0</v>
      </c>
      <c r="F167" s="32" t="e">
        <f t="shared" si="36"/>
        <v>#DIV/0!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34" t="e">
        <f>(K167-L167)/L167*100</f>
        <v>#DIV/0!</v>
      </c>
      <c r="N167" s="105">
        <f t="shared" si="38"/>
        <v>0</v>
      </c>
    </row>
    <row r="168" spans="1:14" ht="14.25" thickBot="1">
      <c r="A168" s="255"/>
      <c r="B168" s="193" t="s">
        <v>24</v>
      </c>
      <c r="C168" s="91">
        <v>0.67</v>
      </c>
      <c r="D168" s="91">
        <v>0.67</v>
      </c>
      <c r="E168" s="91">
        <v>1.61</v>
      </c>
      <c r="F168" s="32">
        <f t="shared" si="36"/>
        <v>-58.385093167701861</v>
      </c>
      <c r="G168" s="91">
        <v>1</v>
      </c>
      <c r="H168" s="91">
        <v>715</v>
      </c>
      <c r="I168" s="91">
        <v>0</v>
      </c>
      <c r="J168" s="91">
        <v>0</v>
      </c>
      <c r="K168" s="91">
        <v>0</v>
      </c>
      <c r="L168" s="91">
        <v>0</v>
      </c>
      <c r="M168" s="34"/>
      <c r="N168" s="105">
        <f t="shared" si="38"/>
        <v>3.9951894817895177E-2</v>
      </c>
    </row>
    <row r="169" spans="1:14" ht="14.25" thickBot="1">
      <c r="A169" s="255"/>
      <c r="B169" s="193" t="s">
        <v>25</v>
      </c>
      <c r="C169" s="91">
        <v>0</v>
      </c>
      <c r="D169" s="91">
        <v>8.07</v>
      </c>
      <c r="E169" s="91">
        <v>0</v>
      </c>
      <c r="F169" s="32"/>
      <c r="G169" s="91">
        <v>2</v>
      </c>
      <c r="H169" s="91">
        <v>152.19999999999999</v>
      </c>
      <c r="I169" s="91">
        <v>2</v>
      </c>
      <c r="J169" s="91">
        <v>9.42</v>
      </c>
      <c r="K169" s="91">
        <v>9.42</v>
      </c>
      <c r="L169" s="91">
        <v>0</v>
      </c>
      <c r="M169" s="34"/>
      <c r="N169" s="105"/>
    </row>
    <row r="170" spans="1:14" ht="14.25" thickBot="1">
      <c r="A170" s="255"/>
      <c r="B170" s="193" t="s">
        <v>26</v>
      </c>
      <c r="C170" s="91">
        <v>0.59</v>
      </c>
      <c r="D170" s="91">
        <v>4.8499999999999996</v>
      </c>
      <c r="E170" s="91">
        <v>0.11</v>
      </c>
      <c r="F170" s="32">
        <f>(D170-E170)/E170*100</f>
        <v>4309.090909090909</v>
      </c>
      <c r="G170" s="91">
        <v>142</v>
      </c>
      <c r="H170" s="91">
        <v>21623.64</v>
      </c>
      <c r="I170" s="91">
        <v>2</v>
      </c>
      <c r="J170" s="91">
        <v>0.24</v>
      </c>
      <c r="K170" s="91">
        <v>5.68</v>
      </c>
      <c r="L170" s="91">
        <v>0</v>
      </c>
      <c r="M170" s="34" t="e">
        <f>(K170-L170)/L170*100</f>
        <v>#DIV/0!</v>
      </c>
      <c r="N170" s="105">
        <f>D170/D209*100</f>
        <v>0.53258625544899307</v>
      </c>
    </row>
    <row r="171" spans="1:14" ht="14.25" thickBot="1">
      <c r="A171" s="255"/>
      <c r="B171" s="193" t="s">
        <v>27</v>
      </c>
      <c r="C171" s="94">
        <v>0</v>
      </c>
      <c r="D171" s="94">
        <v>0</v>
      </c>
      <c r="E171" s="94">
        <v>0</v>
      </c>
      <c r="F171" s="32" t="e">
        <f>(D171-E171)/E171*100</f>
        <v>#DIV/0!</v>
      </c>
      <c r="G171" s="94">
        <v>0</v>
      </c>
      <c r="H171" s="94">
        <v>0</v>
      </c>
      <c r="I171" s="94"/>
      <c r="J171" s="94"/>
      <c r="K171" s="94"/>
      <c r="L171" s="94"/>
      <c r="M171" s="31"/>
      <c r="N171" s="105">
        <f>D171/D210*100</f>
        <v>0</v>
      </c>
    </row>
    <row r="172" spans="1:14" ht="14.25" thickBot="1">
      <c r="A172" s="255"/>
      <c r="B172" s="14" t="s">
        <v>28</v>
      </c>
      <c r="C172" s="94"/>
      <c r="D172" s="94"/>
      <c r="E172" s="94"/>
      <c r="F172" s="32"/>
      <c r="G172" s="23"/>
      <c r="H172" s="23"/>
      <c r="I172" s="23"/>
      <c r="J172" s="23"/>
      <c r="K172" s="23"/>
      <c r="L172" s="23"/>
      <c r="M172" s="31"/>
      <c r="N172" s="105"/>
    </row>
    <row r="173" spans="1:14" ht="14.25" thickBot="1">
      <c r="A173" s="255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5"/>
    </row>
    <row r="174" spans="1:14" ht="14.25" thickBot="1">
      <c r="A174" s="255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5"/>
    </row>
    <row r="175" spans="1:14" ht="14.25" thickBot="1">
      <c r="A175" s="256"/>
      <c r="B175" s="15" t="s">
        <v>31</v>
      </c>
      <c r="C175" s="16">
        <f t="shared" ref="C175:L175" si="39">C163+C165+C166+C167+C168+C169+C170+C171</f>
        <v>13.87</v>
      </c>
      <c r="D175" s="16">
        <f t="shared" si="39"/>
        <v>52.65</v>
      </c>
      <c r="E175" s="16">
        <f t="shared" si="39"/>
        <v>51.629999999999995</v>
      </c>
      <c r="F175" s="16">
        <f>(D175-E175)/E175*100</f>
        <v>1.9755955839628185</v>
      </c>
      <c r="G175" s="16">
        <f t="shared" si="39"/>
        <v>479</v>
      </c>
      <c r="H175" s="16">
        <f t="shared" si="39"/>
        <v>61587.959999999992</v>
      </c>
      <c r="I175" s="16">
        <f t="shared" si="39"/>
        <v>35</v>
      </c>
      <c r="J175" s="16">
        <f t="shared" si="39"/>
        <v>13.58</v>
      </c>
      <c r="K175" s="16">
        <f t="shared" si="39"/>
        <v>27.92</v>
      </c>
      <c r="L175" s="16">
        <f t="shared" si="39"/>
        <v>74.36</v>
      </c>
      <c r="M175" s="16">
        <f t="shared" ref="M175:M178" si="40">(K175-L175)/L175*100</f>
        <v>-62.452931683700911</v>
      </c>
      <c r="N175" s="106">
        <f>D175/D214*100</f>
        <v>0.34365770324111028</v>
      </c>
    </row>
    <row r="176" spans="1:14" ht="15" thickTop="1" thickBot="1">
      <c r="A176" s="255" t="s">
        <v>44</v>
      </c>
      <c r="B176" s="193" t="s">
        <v>19</v>
      </c>
      <c r="C176" s="34">
        <v>4.71</v>
      </c>
      <c r="D176" s="34">
        <v>11.88</v>
      </c>
      <c r="E176" s="34">
        <v>6.52</v>
      </c>
      <c r="F176" s="32">
        <f>(D176-E176)/E176*100</f>
        <v>82.208588957055241</v>
      </c>
      <c r="G176" s="34">
        <v>55</v>
      </c>
      <c r="H176" s="34">
        <v>5043.6000000000004</v>
      </c>
      <c r="I176" s="34">
        <v>6</v>
      </c>
      <c r="J176" s="34">
        <v>0.23</v>
      </c>
      <c r="K176" s="34">
        <v>1.06</v>
      </c>
      <c r="L176" s="34">
        <v>8.44</v>
      </c>
      <c r="M176" s="31">
        <f t="shared" si="40"/>
        <v>-87.440758293838854</v>
      </c>
      <c r="N176" s="105">
        <f>D176/D202*100</f>
        <v>0.12643919482691432</v>
      </c>
    </row>
    <row r="177" spans="1:14" ht="14.25" thickBot="1">
      <c r="A177" s="255"/>
      <c r="B177" s="193" t="s">
        <v>20</v>
      </c>
      <c r="C177" s="34">
        <v>1.4</v>
      </c>
      <c r="D177" s="34">
        <v>2.72</v>
      </c>
      <c r="E177" s="34">
        <v>1.53</v>
      </c>
      <c r="F177" s="32">
        <f>(D177-E177)/E177*100</f>
        <v>77.777777777777786</v>
      </c>
      <c r="G177" s="34">
        <v>30</v>
      </c>
      <c r="H177" s="34">
        <v>600</v>
      </c>
      <c r="I177" s="34">
        <v>3</v>
      </c>
      <c r="J177" s="34">
        <v>0.2</v>
      </c>
      <c r="K177" s="34">
        <v>0.59</v>
      </c>
      <c r="L177" s="34">
        <v>0.32</v>
      </c>
      <c r="M177" s="31">
        <f t="shared" si="40"/>
        <v>84.374999999999986</v>
      </c>
      <c r="N177" s="105">
        <f>D177/D203*100</f>
        <v>9.3661828192579705E-2</v>
      </c>
    </row>
    <row r="178" spans="1:14" ht="14.25" thickBot="1">
      <c r="A178" s="255"/>
      <c r="B178" s="193" t="s">
        <v>21</v>
      </c>
      <c r="C178" s="34"/>
      <c r="D178" s="34"/>
      <c r="E178" s="34"/>
      <c r="F178" s="32" t="e">
        <f>(D178-E178)/E178*100</f>
        <v>#DIV/0!</v>
      </c>
      <c r="G178" s="34"/>
      <c r="H178" s="34"/>
      <c r="I178" s="34"/>
      <c r="J178" s="34"/>
      <c r="K178" s="34"/>
      <c r="L178" s="34"/>
      <c r="M178" s="31" t="e">
        <f t="shared" si="40"/>
        <v>#DIV/0!</v>
      </c>
      <c r="N178" s="105">
        <f>D178/D204*100</f>
        <v>0</v>
      </c>
    </row>
    <row r="179" spans="1:14" ht="14.25" thickBot="1">
      <c r="A179" s="255"/>
      <c r="B179" s="193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5">
        <f>D179/D205*100</f>
        <v>0</v>
      </c>
    </row>
    <row r="180" spans="1:14" ht="14.25" thickBot="1">
      <c r="A180" s="255"/>
      <c r="B180" s="193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5"/>
    </row>
    <row r="181" spans="1:14" ht="14.25" thickBot="1">
      <c r="A181" s="255"/>
      <c r="B181" s="193" t="s">
        <v>24</v>
      </c>
      <c r="C181" s="34">
        <v>92.47</v>
      </c>
      <c r="D181" s="34">
        <v>168.47</v>
      </c>
      <c r="E181" s="34">
        <v>161.05000000000001</v>
      </c>
      <c r="F181" s="32">
        <f>(D181-E181)/E181*100</f>
        <v>4.6072648245886292</v>
      </c>
      <c r="G181" s="34">
        <v>539</v>
      </c>
      <c r="H181" s="34">
        <v>29113.1</v>
      </c>
      <c r="I181" s="34">
        <v>34</v>
      </c>
      <c r="J181" s="34">
        <v>7</v>
      </c>
      <c r="K181" s="34">
        <v>37.6</v>
      </c>
      <c r="L181" s="34">
        <v>55.52</v>
      </c>
      <c r="M181" s="31">
        <f>(K181-L181)/L181*100</f>
        <v>-32.27665706051873</v>
      </c>
      <c r="N181" s="105">
        <f>D181/D207*100</f>
        <v>10.045814507419104</v>
      </c>
    </row>
    <row r="182" spans="1:14" ht="14.25" thickBot="1">
      <c r="A182" s="255"/>
      <c r="B182" s="193" t="s">
        <v>25</v>
      </c>
      <c r="C182" s="34"/>
      <c r="D182" s="34">
        <v>63.15</v>
      </c>
      <c r="E182" s="34">
        <v>113.5</v>
      </c>
      <c r="F182" s="32">
        <f>(D182-E182)/E182*100</f>
        <v>-44.361233480176217</v>
      </c>
      <c r="G182" s="34">
        <v>8</v>
      </c>
      <c r="H182" s="34">
        <v>1182.5</v>
      </c>
      <c r="I182" s="34">
        <v>307</v>
      </c>
      <c r="J182" s="34">
        <v>19.3</v>
      </c>
      <c r="K182" s="34">
        <v>64.98</v>
      </c>
      <c r="L182" s="34">
        <v>92.72</v>
      </c>
      <c r="M182" s="31">
        <f>(K182-L182)/L182*100</f>
        <v>-29.918032786885242</v>
      </c>
      <c r="N182" s="105">
        <f>D182/D208*100</f>
        <v>3.0230346175937393</v>
      </c>
    </row>
    <row r="183" spans="1:14" ht="14.25" thickBot="1">
      <c r="A183" s="255"/>
      <c r="B183" s="193" t="s">
        <v>26</v>
      </c>
      <c r="C183" s="34">
        <v>0.65</v>
      </c>
      <c r="D183" s="34">
        <v>0.67</v>
      </c>
      <c r="E183" s="34">
        <v>0.28999999999999998</v>
      </c>
      <c r="F183" s="32">
        <f>(D183-E183)/E183*100</f>
        <v>131.03448275862073</v>
      </c>
      <c r="G183" s="34">
        <v>5</v>
      </c>
      <c r="H183" s="34">
        <v>946.32</v>
      </c>
      <c r="I183" s="34"/>
      <c r="J183" s="34"/>
      <c r="K183" s="34"/>
      <c r="L183" s="34">
        <v>0</v>
      </c>
      <c r="M183" s="31"/>
      <c r="N183" s="105">
        <f>D183/D209*100</f>
        <v>7.3573771371304206E-2</v>
      </c>
    </row>
    <row r="184" spans="1:14" ht="14.25" thickBot="1">
      <c r="A184" s="255"/>
      <c r="B184" s="193" t="s">
        <v>27</v>
      </c>
      <c r="C184" s="34"/>
      <c r="D184" s="34"/>
      <c r="E184" s="34">
        <v>2.8000000000000001E-2</v>
      </c>
      <c r="F184" s="31"/>
      <c r="G184" s="34"/>
      <c r="H184" s="34"/>
      <c r="I184" s="34"/>
      <c r="J184" s="34"/>
      <c r="K184" s="34"/>
      <c r="L184" s="34"/>
      <c r="M184" s="31"/>
      <c r="N184" s="105"/>
    </row>
    <row r="185" spans="1:14" ht="14.25" thickBot="1">
      <c r="A185" s="255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5"/>
    </row>
    <row r="186" spans="1:14" ht="14.25" thickBot="1">
      <c r="A186" s="255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5"/>
    </row>
    <row r="187" spans="1:14" ht="14.25" thickBot="1">
      <c r="A187" s="255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5"/>
    </row>
    <row r="188" spans="1:14" ht="14.25" thickBot="1">
      <c r="A188" s="256"/>
      <c r="B188" s="15" t="s">
        <v>31</v>
      </c>
      <c r="C188" s="16">
        <f t="shared" ref="C188:L188" si="41">C176+C178+C179+C180+C181+C182+C183+C184</f>
        <v>97.83</v>
      </c>
      <c r="D188" s="16">
        <f t="shared" si="41"/>
        <v>244.17</v>
      </c>
      <c r="E188" s="16">
        <f t="shared" si="41"/>
        <v>281.38800000000009</v>
      </c>
      <c r="F188" s="16">
        <f>(D188-E188)/E188*100</f>
        <v>-13.226576826303926</v>
      </c>
      <c r="G188" s="16">
        <f t="shared" si="41"/>
        <v>607</v>
      </c>
      <c r="H188" s="16">
        <f t="shared" si="41"/>
        <v>36285.519999999997</v>
      </c>
      <c r="I188" s="16">
        <f t="shared" si="41"/>
        <v>347</v>
      </c>
      <c r="J188" s="16">
        <f t="shared" si="41"/>
        <v>26.53</v>
      </c>
      <c r="K188" s="16">
        <f t="shared" si="41"/>
        <v>103.64000000000001</v>
      </c>
      <c r="L188" s="16">
        <f t="shared" si="41"/>
        <v>156.68</v>
      </c>
      <c r="M188" s="16">
        <f>(K188-L188)/L188*100</f>
        <v>-33.85243809037528</v>
      </c>
      <c r="N188" s="106">
        <f>D188/D214*100</f>
        <v>1.5937493143472345</v>
      </c>
    </row>
    <row r="189" spans="1:14" ht="14.25" thickTop="1">
      <c r="A189" s="251" t="s">
        <v>47</v>
      </c>
      <c r="B189" s="193" t="s">
        <v>19</v>
      </c>
      <c r="C189" s="71">
        <v>17.600000000000001</v>
      </c>
      <c r="D189" s="71">
        <v>59.11</v>
      </c>
      <c r="E189" s="71">
        <v>94.6</v>
      </c>
      <c r="F189" s="34">
        <f>(D189-E189)/E189*100</f>
        <v>-37.515856236786469</v>
      </c>
      <c r="G189" s="72">
        <v>471</v>
      </c>
      <c r="H189" s="72">
        <v>63382.77</v>
      </c>
      <c r="I189" s="72">
        <v>52</v>
      </c>
      <c r="J189" s="72">
        <v>20</v>
      </c>
      <c r="K189" s="72">
        <v>33.86</v>
      </c>
      <c r="L189" s="72">
        <v>17.13</v>
      </c>
      <c r="M189" s="34">
        <f>(K189-L189)/L189*100</f>
        <v>97.664915353181556</v>
      </c>
      <c r="N189" s="110">
        <f>D189/D202*100</f>
        <v>0.62910949547297179</v>
      </c>
    </row>
    <row r="190" spans="1:14">
      <c r="A190" s="252"/>
      <c r="B190" s="193" t="s">
        <v>20</v>
      </c>
      <c r="C190" s="72">
        <v>4.8</v>
      </c>
      <c r="D190" s="72">
        <v>9.09</v>
      </c>
      <c r="E190" s="72">
        <v>35.01</v>
      </c>
      <c r="F190" s="31">
        <f>(D190-E190)/E190*100</f>
        <v>-74.035989717223643</v>
      </c>
      <c r="G190" s="72">
        <v>110</v>
      </c>
      <c r="H190" s="72">
        <v>2200</v>
      </c>
      <c r="I190" s="72">
        <v>17</v>
      </c>
      <c r="J190" s="72">
        <v>14.01</v>
      </c>
      <c r="K190" s="72">
        <v>15.33</v>
      </c>
      <c r="L190" s="72">
        <v>6.31</v>
      </c>
      <c r="M190" s="31">
        <f>(K190-L190)/L190*100</f>
        <v>142.94770206022187</v>
      </c>
      <c r="N190" s="110">
        <f>D190/D203*100</f>
        <v>0.31300956554064319</v>
      </c>
    </row>
    <row r="191" spans="1:14">
      <c r="A191" s="252"/>
      <c r="B191" s="193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0"/>
    </row>
    <row r="192" spans="1:14">
      <c r="A192" s="252"/>
      <c r="B192" s="193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0"/>
    </row>
    <row r="193" spans="1:14">
      <c r="A193" s="252"/>
      <c r="B193" s="193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0"/>
    </row>
    <row r="194" spans="1:14">
      <c r="A194" s="252"/>
      <c r="B194" s="193" t="s">
        <v>24</v>
      </c>
      <c r="C194" s="72"/>
      <c r="D194" s="72"/>
      <c r="E194" s="72"/>
      <c r="F194" s="31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0">
        <f>D194/D207*100</f>
        <v>0</v>
      </c>
    </row>
    <row r="195" spans="1:14">
      <c r="A195" s="252"/>
      <c r="B195" s="193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0"/>
    </row>
    <row r="196" spans="1:14">
      <c r="A196" s="252"/>
      <c r="B196" s="193" t="s">
        <v>26</v>
      </c>
      <c r="C196" s="72">
        <v>0.01</v>
      </c>
      <c r="D196" s="72">
        <v>0.05</v>
      </c>
      <c r="E196" s="72">
        <v>0.43</v>
      </c>
      <c r="F196" s="31">
        <f>(D196-E196)/E196*100</f>
        <v>-88.372093023255815</v>
      </c>
      <c r="G196" s="72">
        <v>6</v>
      </c>
      <c r="H196" s="72">
        <v>89.2</v>
      </c>
      <c r="I196" s="72"/>
      <c r="J196" s="72"/>
      <c r="K196" s="72"/>
      <c r="L196" s="72"/>
      <c r="M196" s="31"/>
      <c r="N196" s="110">
        <f>D196/D209*100</f>
        <v>5.4905799530824036E-3</v>
      </c>
    </row>
    <row r="197" spans="1:14">
      <c r="A197" s="252"/>
      <c r="B197" s="193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0"/>
    </row>
    <row r="198" spans="1:14">
      <c r="A198" s="252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0"/>
    </row>
    <row r="199" spans="1:14">
      <c r="A199" s="252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0"/>
    </row>
    <row r="200" spans="1:14">
      <c r="A200" s="252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0"/>
    </row>
    <row r="201" spans="1:14" ht="14.25" thickBot="1">
      <c r="A201" s="253"/>
      <c r="B201" s="15" t="s">
        <v>31</v>
      </c>
      <c r="C201" s="16">
        <f t="shared" ref="C201:L201" si="42">C189+C191+C192+C193+C194+C195+C196+C197</f>
        <v>17.610000000000003</v>
      </c>
      <c r="D201" s="16">
        <f t="shared" si="42"/>
        <v>59.16</v>
      </c>
      <c r="E201" s="16">
        <f t="shared" si="42"/>
        <v>95.03</v>
      </c>
      <c r="F201" s="16">
        <f t="shared" ref="F201:F214" si="43">(D201-E201)/E201*100</f>
        <v>-37.745974955277283</v>
      </c>
      <c r="G201" s="16">
        <f t="shared" si="42"/>
        <v>477</v>
      </c>
      <c r="H201" s="16">
        <f t="shared" si="42"/>
        <v>63471.969999999994</v>
      </c>
      <c r="I201" s="16">
        <f t="shared" si="42"/>
        <v>52</v>
      </c>
      <c r="J201" s="16">
        <f t="shared" si="42"/>
        <v>20</v>
      </c>
      <c r="K201" s="16">
        <f t="shared" si="42"/>
        <v>33.86</v>
      </c>
      <c r="L201" s="16">
        <f t="shared" si="42"/>
        <v>17.13</v>
      </c>
      <c r="M201" s="16">
        <f>(K201-L201)/L201*100</f>
        <v>97.664915353181556</v>
      </c>
      <c r="N201" s="106">
        <f>D201/D214*100</f>
        <v>0.38614985230283166</v>
      </c>
    </row>
    <row r="202" spans="1:14" ht="15" thickTop="1" thickBot="1">
      <c r="A202" s="266" t="s">
        <v>49</v>
      </c>
      <c r="B202" s="193" t="s">
        <v>19</v>
      </c>
      <c r="C202" s="32">
        <f>C7+C20+C33+C46+C59+C72+C85+C98+C111+C124+C137+C150+C163+C176+C189</f>
        <v>2338.7714300000007</v>
      </c>
      <c r="D202" s="32">
        <f>D7+D20+D33+D46+D59+D72+D85+D98+D111+D124+D137+D150+D163+D176+D189</f>
        <v>9395.8206679999985</v>
      </c>
      <c r="E202" s="32">
        <f>E7+E20+E33+E46+E59+E72+E85+E98+E111+E124+E137+E150+E163+E176+E189</f>
        <v>8787.7668659999999</v>
      </c>
      <c r="F202" s="32">
        <f t="shared" si="43"/>
        <v>6.9193210433536612</v>
      </c>
      <c r="G202" s="32">
        <f t="shared" ref="G202:L213" si="44">G7+G20+G33+G46+G59+G72+G85+G98+G111+G124+G137+G150+G163+G176+G189</f>
        <v>67401</v>
      </c>
      <c r="H202" s="32">
        <f t="shared" si="44"/>
        <v>8410376.419766007</v>
      </c>
      <c r="I202" s="32">
        <f t="shared" si="44"/>
        <v>8030</v>
      </c>
      <c r="J202" s="32">
        <f t="shared" si="44"/>
        <v>1675.46255</v>
      </c>
      <c r="K202" s="32">
        <f t="shared" si="44"/>
        <v>6805.9497760000004</v>
      </c>
      <c r="L202" s="32">
        <f t="shared" si="44"/>
        <v>5135.008273999998</v>
      </c>
      <c r="M202" s="32">
        <f t="shared" ref="M202:M214" si="45">(K202-L202)/L202*100</f>
        <v>32.540191034558845</v>
      </c>
      <c r="N202" s="109">
        <f>D202/D214*100</f>
        <v>61.328511886614145</v>
      </c>
    </row>
    <row r="203" spans="1:14" ht="14.25" thickBot="1">
      <c r="A203" s="255"/>
      <c r="B203" s="193" t="s">
        <v>20</v>
      </c>
      <c r="C203" s="32">
        <f t="shared" ref="C203:E213" si="46">C8+C21+C34+C47+C60+C73+C86+C99+C112+C125+C138+C151+C164+C177+C190</f>
        <v>769.7292359999999</v>
      </c>
      <c r="D203" s="32">
        <f t="shared" si="46"/>
        <v>2904.0646040000001</v>
      </c>
      <c r="E203" s="32">
        <f t="shared" si="46"/>
        <v>2927.2376190000004</v>
      </c>
      <c r="F203" s="31">
        <f t="shared" si="43"/>
        <v>-0.79163423049737391</v>
      </c>
      <c r="G203" s="32">
        <f>G8+G21+G34+G47+G60+G73+G86+G99+G112+G125+G138+G151+G164+G177+G190</f>
        <v>34806</v>
      </c>
      <c r="H203" s="32">
        <f>H8+H21+H34+H47+H60+H73+H86+H99+H112+H125+H138+H151+H164+H177+H190</f>
        <v>695800</v>
      </c>
      <c r="I203" s="32">
        <f t="shared" si="44"/>
        <v>4215</v>
      </c>
      <c r="J203" s="32">
        <f t="shared" si="44"/>
        <v>603.8731140000001</v>
      </c>
      <c r="K203" s="32">
        <f t="shared" si="44"/>
        <v>2566.9378629999997</v>
      </c>
      <c r="L203" s="32">
        <f t="shared" si="44"/>
        <v>1666.1937609999995</v>
      </c>
      <c r="M203" s="31">
        <f t="shared" si="45"/>
        <v>54.059985284028464</v>
      </c>
      <c r="N203" s="105">
        <f>D203/D214*100</f>
        <v>18.955444859913477</v>
      </c>
    </row>
    <row r="204" spans="1:14" ht="14.25" thickBot="1">
      <c r="A204" s="255"/>
      <c r="B204" s="193" t="s">
        <v>21</v>
      </c>
      <c r="C204" s="32">
        <f t="shared" si="46"/>
        <v>84.409242999999975</v>
      </c>
      <c r="D204" s="32">
        <f t="shared" si="46"/>
        <v>669.61513500000001</v>
      </c>
      <c r="E204" s="32">
        <f t="shared" si="46"/>
        <v>614.46224799999993</v>
      </c>
      <c r="F204" s="31">
        <f t="shared" si="43"/>
        <v>8.9757974846324622</v>
      </c>
      <c r="G204" s="32">
        <f t="shared" ref="G204:H213" si="47">G9+G22+G35+G48+G61+G74+G87+G100+G113+G126+G139+G152+G165+G178+G191</f>
        <v>1204</v>
      </c>
      <c r="H204" s="32">
        <f>H9+H22+H35+H48+H61+H74+H87+H100+H113+H126+H139+H152+H165+H178+H191</f>
        <v>894296.06859999977</v>
      </c>
      <c r="I204" s="32">
        <f t="shared" si="44"/>
        <v>75</v>
      </c>
      <c r="J204" s="32">
        <f t="shared" si="44"/>
        <v>18.809229999999992</v>
      </c>
      <c r="K204" s="32">
        <f t="shared" si="44"/>
        <v>123.783421</v>
      </c>
      <c r="L204" s="32">
        <f t="shared" si="44"/>
        <v>637.64038200000005</v>
      </c>
      <c r="M204" s="31">
        <f t="shared" si="45"/>
        <v>-80.587267605018155</v>
      </c>
      <c r="N204" s="105">
        <f>D204/D214*100</f>
        <v>4.3707198356996404</v>
      </c>
    </row>
    <row r="205" spans="1:14" ht="14.25" thickBot="1">
      <c r="A205" s="255"/>
      <c r="B205" s="193" t="s">
        <v>22</v>
      </c>
      <c r="C205" s="32">
        <f t="shared" si="46"/>
        <v>63.882112000000021</v>
      </c>
      <c r="D205" s="32">
        <f t="shared" si="46"/>
        <v>382.84642200000002</v>
      </c>
      <c r="E205" s="32">
        <f t="shared" si="46"/>
        <v>143.65478299999998</v>
      </c>
      <c r="F205" s="31">
        <f t="shared" si="43"/>
        <v>166.50447274004102</v>
      </c>
      <c r="G205" s="32">
        <f t="shared" si="47"/>
        <v>25543</v>
      </c>
      <c r="H205" s="32">
        <f t="shared" si="47"/>
        <v>260568.35000000003</v>
      </c>
      <c r="I205" s="32">
        <f t="shared" si="44"/>
        <v>231</v>
      </c>
      <c r="J205" s="32">
        <f t="shared" si="44"/>
        <v>8.6634000000000011</v>
      </c>
      <c r="K205" s="32">
        <f t="shared" si="44"/>
        <v>40.996899999999997</v>
      </c>
      <c r="L205" s="32">
        <f t="shared" si="44"/>
        <v>32.681020000000004</v>
      </c>
      <c r="M205" s="31">
        <f t="shared" si="45"/>
        <v>25.445595027327762</v>
      </c>
      <c r="N205" s="105">
        <f>D205/D214*100</f>
        <v>2.4989196975991814</v>
      </c>
    </row>
    <row r="206" spans="1:14" ht="14.25" thickBot="1">
      <c r="A206" s="255"/>
      <c r="B206" s="193" t="s">
        <v>23</v>
      </c>
      <c r="C206" s="32">
        <f t="shared" si="46"/>
        <v>5.8861570000000007</v>
      </c>
      <c r="D206" s="32">
        <f t="shared" si="46"/>
        <v>35.534548000000001</v>
      </c>
      <c r="E206" s="32">
        <f t="shared" si="46"/>
        <v>35.58313854</v>
      </c>
      <c r="F206" s="31">
        <f t="shared" si="43"/>
        <v>-0.13655495831368925</v>
      </c>
      <c r="G206" s="32">
        <f t="shared" si="47"/>
        <v>874</v>
      </c>
      <c r="H206" s="32">
        <f t="shared" si="47"/>
        <v>137627.54</v>
      </c>
      <c r="I206" s="32">
        <f t="shared" si="44"/>
        <v>8</v>
      </c>
      <c r="J206" s="32">
        <f t="shared" si="44"/>
        <v>4.8534400000000009</v>
      </c>
      <c r="K206" s="32">
        <f t="shared" si="44"/>
        <v>14.571355000000001</v>
      </c>
      <c r="L206" s="32">
        <f t="shared" si="44"/>
        <v>25.113769999999999</v>
      </c>
      <c r="M206" s="31">
        <f t="shared" si="45"/>
        <v>-41.97862367935997</v>
      </c>
      <c r="N206" s="105">
        <f>D206/D214*100</f>
        <v>0.23194152234360857</v>
      </c>
    </row>
    <row r="207" spans="1:14" ht="14.25" thickBot="1">
      <c r="A207" s="255"/>
      <c r="B207" s="193" t="s">
        <v>24</v>
      </c>
      <c r="C207" s="32">
        <f t="shared" si="46"/>
        <v>526.32835999999986</v>
      </c>
      <c r="D207" s="32">
        <f t="shared" si="46"/>
        <v>1677.0168300000003</v>
      </c>
      <c r="E207" s="32">
        <f t="shared" si="46"/>
        <v>1454.7332099999996</v>
      </c>
      <c r="F207" s="31">
        <f t="shared" si="43"/>
        <v>15.28002650052931</v>
      </c>
      <c r="G207" s="32">
        <f t="shared" si="47"/>
        <v>3434</v>
      </c>
      <c r="H207" s="32">
        <f t="shared" si="47"/>
        <v>1275817.5471329999</v>
      </c>
      <c r="I207" s="32">
        <f t="shared" si="44"/>
        <v>212</v>
      </c>
      <c r="J207" s="32">
        <f t="shared" si="44"/>
        <v>292.83938400000005</v>
      </c>
      <c r="K207" s="32">
        <f t="shared" si="44"/>
        <v>404.62268399999999</v>
      </c>
      <c r="L207" s="32">
        <f t="shared" si="44"/>
        <v>1227.0374760000002</v>
      </c>
      <c r="M207" s="31">
        <f t="shared" si="45"/>
        <v>-67.024423302944015</v>
      </c>
      <c r="N207" s="105">
        <f>D207/D214*100</f>
        <v>10.94624410435874</v>
      </c>
    </row>
    <row r="208" spans="1:14" ht="14.25" thickBot="1">
      <c r="A208" s="255"/>
      <c r="B208" s="193" t="s">
        <v>25</v>
      </c>
      <c r="C208" s="32">
        <f t="shared" si="46"/>
        <v>155.828585</v>
      </c>
      <c r="D208" s="32">
        <f t="shared" si="46"/>
        <v>2088.9605310000002</v>
      </c>
      <c r="E208" s="32">
        <f t="shared" si="46"/>
        <v>1508.7724289999999</v>
      </c>
      <c r="F208" s="31">
        <f t="shared" si="43"/>
        <v>38.454314968132302</v>
      </c>
      <c r="G208" s="32">
        <f t="shared" si="47"/>
        <v>347</v>
      </c>
      <c r="H208" s="32">
        <f t="shared" si="47"/>
        <v>37205.254999999997</v>
      </c>
      <c r="I208" s="32">
        <f t="shared" si="44"/>
        <v>944</v>
      </c>
      <c r="J208" s="32">
        <f t="shared" si="44"/>
        <v>389.53204400000016</v>
      </c>
      <c r="K208" s="32">
        <f t="shared" si="44"/>
        <v>2176.1191710000003</v>
      </c>
      <c r="L208" s="32">
        <f t="shared" si="44"/>
        <v>1380.4795120000001</v>
      </c>
      <c r="M208" s="31">
        <f t="shared" si="45"/>
        <v>57.635021170817645</v>
      </c>
      <c r="N208" s="105">
        <f>D208/D214*100</f>
        <v>13.635087905883955</v>
      </c>
    </row>
    <row r="209" spans="1:14" ht="14.25" thickBot="1">
      <c r="A209" s="255"/>
      <c r="B209" s="193" t="s">
        <v>26</v>
      </c>
      <c r="C209" s="32">
        <f t="shared" si="46"/>
        <v>230.90401099999963</v>
      </c>
      <c r="D209" s="32">
        <f t="shared" si="46"/>
        <v>910.65061299999968</v>
      </c>
      <c r="E209" s="32">
        <f t="shared" si="46"/>
        <v>1016.7661049999999</v>
      </c>
      <c r="F209" s="31">
        <f t="shared" si="43"/>
        <v>-10.436568595094961</v>
      </c>
      <c r="G209" s="32">
        <f t="shared" si="47"/>
        <v>57722</v>
      </c>
      <c r="H209" s="32">
        <f t="shared" si="47"/>
        <v>10216145.605064096</v>
      </c>
      <c r="I209" s="32">
        <f t="shared" si="44"/>
        <v>926</v>
      </c>
      <c r="J209" s="32">
        <f t="shared" si="44"/>
        <v>133.988482</v>
      </c>
      <c r="K209" s="32">
        <f t="shared" si="44"/>
        <v>310.55631099999999</v>
      </c>
      <c r="L209" s="32">
        <f t="shared" si="44"/>
        <v>232.19749400000001</v>
      </c>
      <c r="M209" s="31">
        <f t="shared" si="45"/>
        <v>33.746624759007943</v>
      </c>
      <c r="N209" s="105">
        <f>D209/D214*100</f>
        <v>5.9440094609437626</v>
      </c>
    </row>
    <row r="210" spans="1:14" ht="14.25" thickBot="1">
      <c r="A210" s="255"/>
      <c r="B210" s="193" t="s">
        <v>27</v>
      </c>
      <c r="C210" s="32">
        <f t="shared" si="46"/>
        <v>35.6981562633</v>
      </c>
      <c r="D210" s="32">
        <f t="shared" si="46"/>
        <v>160.03243231140002</v>
      </c>
      <c r="E210" s="32">
        <f t="shared" si="46"/>
        <v>114.17099800000001</v>
      </c>
      <c r="F210" s="31">
        <f t="shared" si="43"/>
        <v>40.1690754349016</v>
      </c>
      <c r="G210" s="32">
        <f t="shared" si="47"/>
        <v>75</v>
      </c>
      <c r="H210" s="32">
        <f t="shared" si="47"/>
        <v>46343.397211495605</v>
      </c>
      <c r="I210" s="32">
        <f t="shared" si="44"/>
        <v>0</v>
      </c>
      <c r="J210" s="32">
        <f t="shared" si="44"/>
        <v>0</v>
      </c>
      <c r="K210" s="32">
        <f t="shared" si="44"/>
        <v>0</v>
      </c>
      <c r="L210" s="32">
        <f t="shared" si="44"/>
        <v>98.903040000000004</v>
      </c>
      <c r="M210" s="31">
        <f t="shared" si="45"/>
        <v>-100</v>
      </c>
      <c r="N210" s="105">
        <f>D210/D214*100</f>
        <v>1.0445655865569645</v>
      </c>
    </row>
    <row r="211" spans="1:14" ht="14.25" thickBot="1">
      <c r="A211" s="255"/>
      <c r="B211" s="14" t="s">
        <v>28</v>
      </c>
      <c r="C211" s="32">
        <f t="shared" si="46"/>
        <v>13.584903999999995</v>
      </c>
      <c r="D211" s="32">
        <f t="shared" si="46"/>
        <v>112.013318</v>
      </c>
      <c r="E211" s="32">
        <f t="shared" si="46"/>
        <v>80.349036999999996</v>
      </c>
      <c r="F211" s="31">
        <f t="shared" si="43"/>
        <v>39.408413818326167</v>
      </c>
      <c r="G211" s="32">
        <f t="shared" si="47"/>
        <v>30</v>
      </c>
      <c r="H211" s="32">
        <f t="shared" si="47"/>
        <v>29065.18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5">
        <f>D211/D214*100</f>
        <v>0.73113465520030618</v>
      </c>
    </row>
    <row r="212" spans="1:14" ht="14.25" thickBot="1">
      <c r="A212" s="255"/>
      <c r="B212" s="14" t="s">
        <v>29</v>
      </c>
      <c r="C212" s="32">
        <f t="shared" si="46"/>
        <v>25.249520999999998</v>
      </c>
      <c r="D212" s="32">
        <f t="shared" si="46"/>
        <v>50.715595999999998</v>
      </c>
      <c r="E212" s="32">
        <f t="shared" si="46"/>
        <v>0.57905700000000004</v>
      </c>
      <c r="F212" s="31">
        <f t="shared" si="43"/>
        <v>8658.3080767523734</v>
      </c>
      <c r="G212" s="32">
        <f t="shared" si="47"/>
        <v>32</v>
      </c>
      <c r="H212" s="32">
        <f t="shared" si="47"/>
        <v>20219.135588999998</v>
      </c>
      <c r="I212" s="32">
        <f t="shared" si="44"/>
        <v>0</v>
      </c>
      <c r="J212" s="32">
        <f t="shared" si="44"/>
        <v>0</v>
      </c>
      <c r="K212" s="32">
        <f t="shared" si="44"/>
        <v>0</v>
      </c>
      <c r="L212" s="32">
        <f t="shared" si="44"/>
        <v>0.42304000000000003</v>
      </c>
      <c r="M212" s="31">
        <f t="shared" si="45"/>
        <v>-100</v>
      </c>
      <c r="N212" s="105">
        <f>D212/D214*100</f>
        <v>0.33103143855392292</v>
      </c>
    </row>
    <row r="213" spans="1:14" ht="14.25" thickBot="1">
      <c r="A213" s="255"/>
      <c r="B213" s="14" t="s">
        <v>30</v>
      </c>
      <c r="C213" s="32">
        <f t="shared" si="46"/>
        <v>6.5950310000000005</v>
      </c>
      <c r="D213" s="32">
        <f t="shared" si="46"/>
        <v>12.950940000000001</v>
      </c>
      <c r="E213" s="32">
        <f t="shared" si="46"/>
        <v>33.189081999999999</v>
      </c>
      <c r="F213" s="31">
        <f t="shared" si="43"/>
        <v>-60.978312084678919</v>
      </c>
      <c r="G213" s="32">
        <f t="shared" si="47"/>
        <v>22</v>
      </c>
      <c r="H213" s="32">
        <f t="shared" si="47"/>
        <v>1048.9944449999998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95</v>
      </c>
      <c r="M213" s="31">
        <f t="shared" si="45"/>
        <v>-100</v>
      </c>
      <c r="N213" s="105">
        <f>D213/D214*100</f>
        <v>8.4533528873949201E-2</v>
      </c>
    </row>
    <row r="214" spans="1:14" ht="14.25" thickBot="1">
      <c r="A214" s="270"/>
      <c r="B214" s="35" t="s">
        <v>31</v>
      </c>
      <c r="C214" s="36">
        <f t="shared" ref="C214:L214" si="48">C202+C204+C205+C206+C207+C208+C209+C210</f>
        <v>3441.7080542633007</v>
      </c>
      <c r="D214" s="36">
        <f t="shared" si="48"/>
        <v>15320.4771793114</v>
      </c>
      <c r="E214" s="36">
        <f>E202+E204+E205+E206+E207+E208+E209+E210</f>
        <v>13675.909777540001</v>
      </c>
      <c r="F214" s="36">
        <f t="shared" si="43"/>
        <v>12.025287008490496</v>
      </c>
      <c r="G214" s="36">
        <f t="shared" si="48"/>
        <v>156600</v>
      </c>
      <c r="H214" s="36">
        <f t="shared" si="48"/>
        <v>21278380.1827746</v>
      </c>
      <c r="I214" s="36">
        <f t="shared" si="48"/>
        <v>10426</v>
      </c>
      <c r="J214" s="36">
        <f t="shared" si="48"/>
        <v>2524.1485300000004</v>
      </c>
      <c r="K214" s="36">
        <f t="shared" si="48"/>
        <v>9876.5996180000002</v>
      </c>
      <c r="L214" s="36">
        <f t="shared" si="48"/>
        <v>8769.060967999998</v>
      </c>
      <c r="M214" s="36">
        <f t="shared" si="45"/>
        <v>12.630071270363215</v>
      </c>
      <c r="N214" s="111">
        <f>D214/D214*100</f>
        <v>100</v>
      </c>
    </row>
    <row r="219" spans="1:14">
      <c r="A219" s="214" t="s">
        <v>129</v>
      </c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</row>
    <row r="220" spans="1:14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</row>
    <row r="221" spans="1:14" ht="14.25" thickBot="1">
      <c r="A221" s="254" t="str">
        <f>A3</f>
        <v>财字3号表                                             （2023年4月）                                           单位：万元</v>
      </c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</row>
    <row r="222" spans="1:14" ht="14.25" thickBot="1">
      <c r="A222" s="271" t="s">
        <v>2</v>
      </c>
      <c r="B222" s="37" t="s">
        <v>3</v>
      </c>
      <c r="C222" s="221" t="s">
        <v>4</v>
      </c>
      <c r="D222" s="221"/>
      <c r="E222" s="221"/>
      <c r="F222" s="258"/>
      <c r="G222" s="216" t="s">
        <v>5</v>
      </c>
      <c r="H222" s="258"/>
      <c r="I222" s="216" t="s">
        <v>6</v>
      </c>
      <c r="J222" s="222"/>
      <c r="K222" s="222"/>
      <c r="L222" s="222"/>
      <c r="M222" s="222"/>
      <c r="N222" s="275" t="s">
        <v>7</v>
      </c>
    </row>
    <row r="223" spans="1:14" ht="14.25" thickBot="1">
      <c r="A223" s="271"/>
      <c r="B223" s="24" t="s">
        <v>8</v>
      </c>
      <c r="C223" s="223" t="s">
        <v>9</v>
      </c>
      <c r="D223" s="223" t="s">
        <v>10</v>
      </c>
      <c r="E223" s="223" t="s">
        <v>11</v>
      </c>
      <c r="F223" s="193" t="s">
        <v>12</v>
      </c>
      <c r="G223" s="223" t="s">
        <v>13</v>
      </c>
      <c r="H223" s="217" t="s">
        <v>14</v>
      </c>
      <c r="I223" s="193" t="s">
        <v>13</v>
      </c>
      <c r="J223" s="259" t="s">
        <v>15</v>
      </c>
      <c r="K223" s="260"/>
      <c r="L223" s="261"/>
      <c r="M223" s="93" t="s">
        <v>12</v>
      </c>
      <c r="N223" s="276"/>
    </row>
    <row r="224" spans="1:14" ht="14.25" thickBot="1">
      <c r="A224" s="271"/>
      <c r="B224" s="38" t="s">
        <v>16</v>
      </c>
      <c r="C224" s="224"/>
      <c r="D224" s="224"/>
      <c r="E224" s="224"/>
      <c r="F224" s="197" t="s">
        <v>17</v>
      </c>
      <c r="G224" s="262"/>
      <c r="H224" s="217"/>
      <c r="I224" s="24" t="s">
        <v>18</v>
      </c>
      <c r="J224" s="195" t="s">
        <v>9</v>
      </c>
      <c r="K224" s="25" t="s">
        <v>10</v>
      </c>
      <c r="L224" s="195" t="s">
        <v>11</v>
      </c>
      <c r="M224" s="193" t="s">
        <v>17</v>
      </c>
      <c r="N224" s="112" t="s">
        <v>17</v>
      </c>
    </row>
    <row r="225" spans="1:14" ht="14.25" thickBot="1">
      <c r="A225" s="255"/>
      <c r="B225" s="193" t="s">
        <v>19</v>
      </c>
      <c r="C225" s="71">
        <v>404.47443799999996</v>
      </c>
      <c r="D225" s="71">
        <v>1737.494434</v>
      </c>
      <c r="E225" s="71">
        <v>1456.1289830000001</v>
      </c>
      <c r="F225" s="31">
        <f t="shared" ref="F225:F232" si="49">(D225-E225)/E225*100</f>
        <v>19.322838449401285</v>
      </c>
      <c r="G225" s="75">
        <v>10996</v>
      </c>
      <c r="H225" s="75">
        <v>1230333.78</v>
      </c>
      <c r="I225" s="75">
        <v>1095</v>
      </c>
      <c r="J225" s="72">
        <v>155.89003600000001</v>
      </c>
      <c r="K225" s="72">
        <v>690.43086700000003</v>
      </c>
      <c r="L225" s="72">
        <v>521.53054299999997</v>
      </c>
      <c r="M225" s="31">
        <f t="shared" ref="M225:M232" si="50">(K225-L225)/L225*100</f>
        <v>32.385509586540181</v>
      </c>
      <c r="N225" s="105">
        <f t="shared" ref="N225:N233" si="51">D225/D394*100</f>
        <v>34.561569400195118</v>
      </c>
    </row>
    <row r="226" spans="1:14" ht="14.25" thickBot="1">
      <c r="A226" s="255"/>
      <c r="B226" s="193" t="s">
        <v>20</v>
      </c>
      <c r="C226" s="71">
        <v>142.85563999999994</v>
      </c>
      <c r="D226" s="71">
        <v>537.72119799999996</v>
      </c>
      <c r="E226" s="71">
        <v>483.10853500000002</v>
      </c>
      <c r="F226" s="31">
        <f t="shared" si="49"/>
        <v>11.304429345260882</v>
      </c>
      <c r="G226" s="75">
        <v>6170</v>
      </c>
      <c r="H226" s="75">
        <v>123400</v>
      </c>
      <c r="I226" s="75">
        <v>657</v>
      </c>
      <c r="J226" s="72">
        <v>94.788357000000019</v>
      </c>
      <c r="K226" s="72">
        <v>330.86227500000001</v>
      </c>
      <c r="L226" s="72">
        <v>253.228218</v>
      </c>
      <c r="M226" s="31">
        <f t="shared" si="50"/>
        <v>30.657743285150001</v>
      </c>
      <c r="N226" s="105">
        <f t="shared" si="51"/>
        <v>34.753887364750462</v>
      </c>
    </row>
    <row r="227" spans="1:14" ht="14.25" thickBot="1">
      <c r="A227" s="255"/>
      <c r="B227" s="193" t="s">
        <v>21</v>
      </c>
      <c r="C227" s="71">
        <v>14.917360000000002</v>
      </c>
      <c r="D227" s="71">
        <v>125.670259</v>
      </c>
      <c r="E227" s="71">
        <v>107.083384</v>
      </c>
      <c r="F227" s="31">
        <f t="shared" si="49"/>
        <v>17.357384783431954</v>
      </c>
      <c r="G227" s="75">
        <v>79</v>
      </c>
      <c r="H227" s="75">
        <v>85395.62</v>
      </c>
      <c r="I227" s="75">
        <v>11</v>
      </c>
      <c r="J227" s="72">
        <v>8.8121999999999989</v>
      </c>
      <c r="K227" s="72">
        <v>22.849499999999999</v>
      </c>
      <c r="L227" s="72">
        <v>25.148088999999999</v>
      </c>
      <c r="M227" s="31">
        <f t="shared" si="50"/>
        <v>-9.140213397526944</v>
      </c>
      <c r="N227" s="105">
        <f t="shared" si="51"/>
        <v>55.189715584798293</v>
      </c>
    </row>
    <row r="228" spans="1:14" ht="14.25" thickBot="1">
      <c r="A228" s="255"/>
      <c r="B228" s="193" t="s">
        <v>22</v>
      </c>
      <c r="C228" s="71">
        <v>19.723521999999988</v>
      </c>
      <c r="D228" s="71">
        <v>86.360102999999995</v>
      </c>
      <c r="E228" s="71">
        <v>32.674550000000004</v>
      </c>
      <c r="F228" s="31">
        <f t="shared" si="49"/>
        <v>164.30387870682225</v>
      </c>
      <c r="G228" s="75">
        <v>5912</v>
      </c>
      <c r="H228" s="75">
        <v>115430.41</v>
      </c>
      <c r="I228" s="75">
        <v>26</v>
      </c>
      <c r="J228" s="72">
        <v>0.67689999999999984</v>
      </c>
      <c r="K228" s="72">
        <v>10.025700000000001</v>
      </c>
      <c r="L228" s="72">
        <v>5.3745000000000003</v>
      </c>
      <c r="M228" s="31">
        <f t="shared" si="50"/>
        <v>86.542003907340217</v>
      </c>
      <c r="N228" s="105">
        <f t="shared" si="51"/>
        <v>50.638890404489977</v>
      </c>
    </row>
    <row r="229" spans="1:14" ht="14.25" thickBot="1">
      <c r="A229" s="255"/>
      <c r="B229" s="193" t="s">
        <v>23</v>
      </c>
      <c r="C229" s="71">
        <v>0.24717199999999906</v>
      </c>
      <c r="D229" s="71">
        <v>32.706614999999999</v>
      </c>
      <c r="E229" s="71">
        <v>24.860388</v>
      </c>
      <c r="F229" s="31">
        <f t="shared" si="49"/>
        <v>31.561160670541422</v>
      </c>
      <c r="G229" s="75">
        <v>34</v>
      </c>
      <c r="H229" s="75">
        <v>70967.94</v>
      </c>
      <c r="I229" s="75">
        <v>0</v>
      </c>
      <c r="J229" s="72"/>
      <c r="K229" s="72"/>
      <c r="L229" s="72"/>
      <c r="M229" s="31" t="e">
        <f t="shared" si="50"/>
        <v>#DIV/0!</v>
      </c>
      <c r="N229" s="105">
        <f t="shared" si="51"/>
        <v>74.837602641493902</v>
      </c>
    </row>
    <row r="230" spans="1:14" ht="14.25" thickBot="1">
      <c r="A230" s="255"/>
      <c r="B230" s="193" t="s">
        <v>24</v>
      </c>
      <c r="C230" s="71">
        <v>28.035122999999999</v>
      </c>
      <c r="D230" s="71">
        <v>194.36429100000001</v>
      </c>
      <c r="E230" s="71">
        <v>147.21762200000001</v>
      </c>
      <c r="F230" s="31">
        <f t="shared" si="49"/>
        <v>32.025153211617564</v>
      </c>
      <c r="G230" s="75">
        <v>261</v>
      </c>
      <c r="H230" s="75">
        <v>268422.11</v>
      </c>
      <c r="I230" s="75">
        <v>64</v>
      </c>
      <c r="J230" s="72">
        <v>22.185943000000009</v>
      </c>
      <c r="K230" s="72">
        <v>129.45757</v>
      </c>
      <c r="L230" s="72">
        <v>45.741045999999997</v>
      </c>
      <c r="M230" s="31">
        <f t="shared" si="50"/>
        <v>183.02275815905043</v>
      </c>
      <c r="N230" s="105">
        <f t="shared" si="51"/>
        <v>38.112859240218476</v>
      </c>
    </row>
    <row r="231" spans="1:14" ht="14.25" thickBot="1">
      <c r="A231" s="255"/>
      <c r="B231" s="193" t="s">
        <v>25</v>
      </c>
      <c r="C231" s="71">
        <v>72.518108999999981</v>
      </c>
      <c r="D231" s="71">
        <v>808.46241399999997</v>
      </c>
      <c r="E231" s="71">
        <v>594.363517</v>
      </c>
      <c r="F231" s="31">
        <f t="shared" si="49"/>
        <v>36.021540837608299</v>
      </c>
      <c r="G231" s="75">
        <v>244</v>
      </c>
      <c r="H231" s="75">
        <v>14544.55</v>
      </c>
      <c r="I231" s="75">
        <v>926</v>
      </c>
      <c r="J231" s="72">
        <v>146.08512399999995</v>
      </c>
      <c r="K231" s="72">
        <v>554.95620899999994</v>
      </c>
      <c r="L231" s="72">
        <v>261.89195000000001</v>
      </c>
      <c r="M231" s="31">
        <f t="shared" si="50"/>
        <v>111.90273660568792</v>
      </c>
      <c r="N231" s="105">
        <f t="shared" si="51"/>
        <v>54.546406279896601</v>
      </c>
    </row>
    <row r="232" spans="1:14" ht="14.25" thickBot="1">
      <c r="A232" s="255"/>
      <c r="B232" s="193" t="s">
        <v>26</v>
      </c>
      <c r="C232" s="71">
        <v>28.368818000000005</v>
      </c>
      <c r="D232" s="71">
        <v>265.29712599999999</v>
      </c>
      <c r="E232" s="71">
        <v>247.572789</v>
      </c>
      <c r="F232" s="31">
        <f t="shared" si="49"/>
        <v>7.1592427712239379</v>
      </c>
      <c r="G232" s="75">
        <v>12843</v>
      </c>
      <c r="H232" s="75">
        <v>1286174</v>
      </c>
      <c r="I232" s="75">
        <v>374</v>
      </c>
      <c r="J232" s="72">
        <v>17.639056000000004</v>
      </c>
      <c r="K232" s="72">
        <v>79.361395000000002</v>
      </c>
      <c r="L232" s="72">
        <v>49.173091999999997</v>
      </c>
      <c r="M232" s="31">
        <f t="shared" si="50"/>
        <v>61.391915318239512</v>
      </c>
      <c r="N232" s="105">
        <f t="shared" si="51"/>
        <v>40.26264458978055</v>
      </c>
    </row>
    <row r="233" spans="1:14" ht="14.25" thickBot="1">
      <c r="A233" s="255"/>
      <c r="B233" s="193" t="s">
        <v>27</v>
      </c>
      <c r="C233" s="11">
        <v>0</v>
      </c>
      <c r="D233" s="11">
        <v>1.5370090000000001</v>
      </c>
      <c r="E233" s="11">
        <v>1.462264</v>
      </c>
      <c r="F233" s="31"/>
      <c r="G233" s="13">
        <v>1</v>
      </c>
      <c r="H233" s="13">
        <v>65.17</v>
      </c>
      <c r="I233" s="13">
        <v>0</v>
      </c>
      <c r="J233" s="23"/>
      <c r="K233" s="23"/>
      <c r="L233" s="23"/>
      <c r="M233" s="31"/>
      <c r="N233" s="105">
        <f t="shared" si="51"/>
        <v>20.496987013894529</v>
      </c>
    </row>
    <row r="234" spans="1:14" ht="14.25" thickBot="1">
      <c r="A234" s="255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5"/>
    </row>
    <row r="235" spans="1:14" ht="14.25" thickBot="1">
      <c r="A235" s="255"/>
      <c r="B235" s="14" t="s">
        <v>29</v>
      </c>
      <c r="C235" s="11"/>
      <c r="D235" s="11"/>
      <c r="E235" s="11"/>
      <c r="F235" s="31"/>
      <c r="G235" s="13"/>
      <c r="H235" s="13"/>
      <c r="I235" s="13"/>
      <c r="J235" s="23"/>
      <c r="K235" s="23"/>
      <c r="L235" s="23"/>
      <c r="M235" s="31"/>
      <c r="N235" s="105"/>
    </row>
    <row r="236" spans="1:14" ht="14.25" thickBot="1">
      <c r="A236" s="255"/>
      <c r="B236" s="14" t="s">
        <v>30</v>
      </c>
      <c r="C236" s="11">
        <v>0</v>
      </c>
      <c r="D236" s="11">
        <v>1.5370090000000001</v>
      </c>
      <c r="E236" s="11">
        <v>1.462264</v>
      </c>
      <c r="F236" s="31"/>
      <c r="G236" s="13">
        <v>1</v>
      </c>
      <c r="H236" s="13">
        <v>65.17</v>
      </c>
      <c r="I236" s="13">
        <v>0</v>
      </c>
      <c r="J236" s="23"/>
      <c r="K236" s="23"/>
      <c r="L236" s="23"/>
      <c r="M236" s="31"/>
      <c r="N236" s="105">
        <f>D236/D405*100</f>
        <v>25.570061808649552</v>
      </c>
    </row>
    <row r="237" spans="1:14" ht="14.25" thickBot="1">
      <c r="A237" s="256"/>
      <c r="B237" s="15" t="s">
        <v>31</v>
      </c>
      <c r="C237" s="16">
        <f t="shared" ref="C237:L237" si="52">C225+C227+C228+C229+C230+C231+C232+C233</f>
        <v>568.28454199999999</v>
      </c>
      <c r="D237" s="16">
        <f t="shared" si="52"/>
        <v>3251.8922510000002</v>
      </c>
      <c r="E237" s="16">
        <f t="shared" si="52"/>
        <v>2611.3634969999994</v>
      </c>
      <c r="F237" s="16">
        <f>(D237-E237)/E237*100</f>
        <v>24.52851756317558</v>
      </c>
      <c r="G237" s="16">
        <f t="shared" si="52"/>
        <v>30370</v>
      </c>
      <c r="H237" s="16">
        <f t="shared" si="52"/>
        <v>3071333.58</v>
      </c>
      <c r="I237" s="16">
        <f t="shared" si="52"/>
        <v>2496</v>
      </c>
      <c r="J237" s="16">
        <f t="shared" si="52"/>
        <v>351.2892589999999</v>
      </c>
      <c r="K237" s="16">
        <f t="shared" si="52"/>
        <v>1487.0812409999999</v>
      </c>
      <c r="L237" s="16">
        <f t="shared" si="52"/>
        <v>908.85922000000005</v>
      </c>
      <c r="M237" s="16">
        <f t="shared" ref="M237:M239" si="53">(K237-L237)/L237*100</f>
        <v>63.620636538186822</v>
      </c>
      <c r="N237" s="106">
        <f>D237/D406*100</f>
        <v>40.009820881109079</v>
      </c>
    </row>
    <row r="238" spans="1:14" ht="15" thickTop="1" thickBot="1">
      <c r="A238" s="255" t="s">
        <v>32</v>
      </c>
      <c r="B238" s="193" t="s">
        <v>19</v>
      </c>
      <c r="C238" s="19">
        <v>165.47397699999999</v>
      </c>
      <c r="D238" s="19">
        <v>641.45623999999998</v>
      </c>
      <c r="E238" s="19">
        <v>608.54708500000004</v>
      </c>
      <c r="F238" s="31">
        <f>(D238-E238)/E238*100</f>
        <v>5.4078239484131183</v>
      </c>
      <c r="G238" s="20">
        <v>4802</v>
      </c>
      <c r="H238" s="20">
        <v>690687.98250000004</v>
      </c>
      <c r="I238" s="20">
        <v>608</v>
      </c>
      <c r="J238" s="19">
        <v>192.90651099999999</v>
      </c>
      <c r="K238" s="20">
        <v>497.20943299999999</v>
      </c>
      <c r="L238" s="20">
        <v>267.235612</v>
      </c>
      <c r="M238" s="31">
        <f t="shared" si="53"/>
        <v>86.056577294795574</v>
      </c>
      <c r="N238" s="105">
        <f>D238/D394*100</f>
        <v>12.759600216335551</v>
      </c>
    </row>
    <row r="239" spans="1:14" ht="14.25" thickBot="1">
      <c r="A239" s="255"/>
      <c r="B239" s="193" t="s">
        <v>20</v>
      </c>
      <c r="C239" s="20">
        <v>63.031615000000002</v>
      </c>
      <c r="D239" s="20">
        <v>201.23844600000001</v>
      </c>
      <c r="E239" s="20">
        <v>216.723377</v>
      </c>
      <c r="F239" s="31">
        <f>(D239-E239)/E239*100</f>
        <v>-7.1450210929483573</v>
      </c>
      <c r="G239" s="20">
        <v>2294</v>
      </c>
      <c r="H239" s="20">
        <v>45660</v>
      </c>
      <c r="I239" s="20">
        <v>281</v>
      </c>
      <c r="J239" s="20">
        <v>75.923027000000005</v>
      </c>
      <c r="K239" s="20">
        <v>147.317588</v>
      </c>
      <c r="L239" s="20">
        <v>82.914197999999999</v>
      </c>
      <c r="M239" s="31">
        <f t="shared" si="53"/>
        <v>77.674742750330893</v>
      </c>
      <c r="N239" s="105">
        <f>D239/D395*100</f>
        <v>13.006402410308956</v>
      </c>
    </row>
    <row r="240" spans="1:14" ht="14.25" thickBot="1">
      <c r="A240" s="255"/>
      <c r="B240" s="193" t="s">
        <v>21</v>
      </c>
      <c r="C240" s="20">
        <v>1.048486</v>
      </c>
      <c r="D240" s="20">
        <v>9.0812159999999995</v>
      </c>
      <c r="E240" s="20">
        <v>8.9626070000000002</v>
      </c>
      <c r="F240" s="31">
        <f>(D240-E240)/E240*100</f>
        <v>1.3233761114372113</v>
      </c>
      <c r="G240" s="20">
        <v>8</v>
      </c>
      <c r="H240" s="20">
        <v>14242.010539999999</v>
      </c>
      <c r="I240" s="20"/>
      <c r="J240" s="20"/>
      <c r="K240" s="20"/>
      <c r="L240" s="20">
        <v>0.13</v>
      </c>
      <c r="M240" s="31"/>
      <c r="N240" s="105">
        <f>D240/D396*100</f>
        <v>3.9881331684382029</v>
      </c>
    </row>
    <row r="241" spans="1:14" ht="14.25" thickBot="1">
      <c r="A241" s="255"/>
      <c r="B241" s="193" t="s">
        <v>22</v>
      </c>
      <c r="C241" s="21">
        <v>11.984835</v>
      </c>
      <c r="D241" s="21">
        <v>41.832814999999997</v>
      </c>
      <c r="E241" s="20">
        <v>16.293429</v>
      </c>
      <c r="F241" s="31">
        <f>(D241-E241)/E241*100</f>
        <v>156.74653874270416</v>
      </c>
      <c r="G241" s="20">
        <v>1963</v>
      </c>
      <c r="H241" s="20">
        <v>18331.400000000001</v>
      </c>
      <c r="I241" s="20">
        <v>3</v>
      </c>
      <c r="J241" s="21">
        <v>3.5</v>
      </c>
      <c r="K241" s="20">
        <v>5.5</v>
      </c>
      <c r="L241" s="20">
        <v>2.5049999999999999</v>
      </c>
      <c r="M241" s="31"/>
      <c r="N241" s="105">
        <f>D241/D397*100</f>
        <v>24.52946743354746</v>
      </c>
    </row>
    <row r="242" spans="1:14" ht="14.25" thickBot="1">
      <c r="A242" s="255"/>
      <c r="B242" s="193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5"/>
    </row>
    <row r="243" spans="1:14" ht="14.25" thickBot="1">
      <c r="A243" s="255"/>
      <c r="B243" s="193" t="s">
        <v>24</v>
      </c>
      <c r="C243" s="20">
        <v>2.4750070000000002</v>
      </c>
      <c r="D243" s="20">
        <v>8.9412450000000003</v>
      </c>
      <c r="E243" s="20">
        <v>10.955064999999999</v>
      </c>
      <c r="F243" s="31">
        <f>(D243-E243)/E243*100</f>
        <v>-18.38254725097477</v>
      </c>
      <c r="G243" s="20">
        <v>618</v>
      </c>
      <c r="H243" s="20">
        <v>9922.7999999999993</v>
      </c>
      <c r="I243" s="20">
        <v>2</v>
      </c>
      <c r="J243" s="20"/>
      <c r="K243" s="20">
        <v>2.1316199999999998</v>
      </c>
      <c r="L243" s="20">
        <v>0.36080000000000001</v>
      </c>
      <c r="M243" s="31">
        <f>(K243-L243)/L243*100</f>
        <v>490.80376940133033</v>
      </c>
      <c r="N243" s="105">
        <f>D243/D399*100</f>
        <v>1.7532871411925519</v>
      </c>
    </row>
    <row r="244" spans="1:14" ht="14.25" thickBot="1">
      <c r="A244" s="255"/>
      <c r="B244" s="193" t="s">
        <v>25</v>
      </c>
      <c r="C244" s="39"/>
      <c r="D244" s="39"/>
      <c r="E244" s="22"/>
      <c r="F244" s="31"/>
      <c r="G244" s="22"/>
      <c r="H244" s="22"/>
      <c r="I244" s="22">
        <v>1</v>
      </c>
      <c r="J244" s="39"/>
      <c r="K244" s="22">
        <v>0.7</v>
      </c>
      <c r="L244" s="22">
        <v>1.4</v>
      </c>
      <c r="M244" s="31"/>
      <c r="N244" s="105">
        <f>D244/D400*100</f>
        <v>0</v>
      </c>
    </row>
    <row r="245" spans="1:14" ht="14.25" thickBot="1">
      <c r="A245" s="255"/>
      <c r="B245" s="193" t="s">
        <v>26</v>
      </c>
      <c r="C245" s="20">
        <v>6.77</v>
      </c>
      <c r="D245" s="20">
        <v>52.76</v>
      </c>
      <c r="E245" s="20">
        <v>245.61</v>
      </c>
      <c r="F245" s="31">
        <f>(D245-E245)/E245*100</f>
        <v>-78.518789951549209</v>
      </c>
      <c r="G245" s="20">
        <v>12862</v>
      </c>
      <c r="H245" s="20">
        <v>1387149.47</v>
      </c>
      <c r="I245" s="20">
        <v>230</v>
      </c>
      <c r="J245" s="20">
        <v>5.6292879999999998</v>
      </c>
      <c r="K245" s="20">
        <v>71.359990999999994</v>
      </c>
      <c r="L245" s="20">
        <v>43.149417</v>
      </c>
      <c r="M245" s="31">
        <f>(K245-L245)/L245*100</f>
        <v>65.378806856185321</v>
      </c>
      <c r="N245" s="105">
        <f>D245/D401*100</f>
        <v>8.0070868485654909</v>
      </c>
    </row>
    <row r="246" spans="1:14" ht="14.25" thickBot="1">
      <c r="A246" s="255"/>
      <c r="B246" s="193" t="s">
        <v>27</v>
      </c>
      <c r="C246" s="20"/>
      <c r="D246" s="20"/>
      <c r="E246" s="20">
        <v>5.3773580000000001</v>
      </c>
      <c r="F246" s="31"/>
      <c r="G246" s="20"/>
      <c r="H246" s="40"/>
      <c r="I246" s="20"/>
      <c r="J246" s="20"/>
      <c r="K246" s="20"/>
      <c r="L246" s="20"/>
      <c r="M246" s="31"/>
      <c r="N246" s="105"/>
    </row>
    <row r="247" spans="1:14" ht="14.25" thickBot="1">
      <c r="A247" s="255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5"/>
    </row>
    <row r="248" spans="1:14" ht="14.25" thickBot="1">
      <c r="A248" s="255"/>
      <c r="B248" s="14" t="s">
        <v>29</v>
      </c>
      <c r="C248" s="40"/>
      <c r="D248" s="40"/>
      <c r="E248" s="40">
        <v>5.3773580000000001</v>
      </c>
      <c r="F248" s="31"/>
      <c r="G248" s="40"/>
      <c r="H248" s="40"/>
      <c r="I248" s="40"/>
      <c r="J248" s="40"/>
      <c r="K248" s="40"/>
      <c r="L248" s="40"/>
      <c r="M248" s="31"/>
      <c r="N248" s="105"/>
    </row>
    <row r="249" spans="1:14" ht="14.25" thickBot="1">
      <c r="A249" s="255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5"/>
    </row>
    <row r="250" spans="1:14" ht="14.25" thickBot="1">
      <c r="A250" s="256"/>
      <c r="B250" s="15" t="s">
        <v>31</v>
      </c>
      <c r="C250" s="16">
        <f t="shared" ref="C250:L250" si="54">C238+C240+C241+C242+C243+C244+C245+C246</f>
        <v>187.75230500000001</v>
      </c>
      <c r="D250" s="16">
        <f t="shared" si="54"/>
        <v>754.07151599999997</v>
      </c>
      <c r="E250" s="16">
        <f t="shared" si="54"/>
        <v>895.745544</v>
      </c>
      <c r="F250" s="16">
        <f>(D250-E250)/E250*100</f>
        <v>-15.816325177276017</v>
      </c>
      <c r="G250" s="16">
        <f t="shared" si="54"/>
        <v>20253</v>
      </c>
      <c r="H250" s="16">
        <f t="shared" si="54"/>
        <v>2120333.66304</v>
      </c>
      <c r="I250" s="16">
        <f t="shared" si="54"/>
        <v>844</v>
      </c>
      <c r="J250" s="16">
        <f t="shared" si="54"/>
        <v>202.035799</v>
      </c>
      <c r="K250" s="16">
        <f t="shared" si="54"/>
        <v>576.90104399999996</v>
      </c>
      <c r="L250" s="16">
        <f t="shared" si="54"/>
        <v>314.78082899999993</v>
      </c>
      <c r="M250" s="16">
        <f t="shared" ref="M250:M252" si="55">(K250-L250)/L250*100</f>
        <v>83.270704836983597</v>
      </c>
      <c r="N250" s="106">
        <f>D250/D406*100</f>
        <v>9.2777570589642444</v>
      </c>
    </row>
    <row r="251" spans="1:14" ht="15" thickTop="1" thickBot="1">
      <c r="A251" s="255" t="s">
        <v>97</v>
      </c>
      <c r="B251" s="193" t="s">
        <v>19</v>
      </c>
      <c r="C251" s="101">
        <v>244.92137699999989</v>
      </c>
      <c r="D251" s="101">
        <v>1053.7261939999999</v>
      </c>
      <c r="E251" s="72">
        <v>929.6987979999999</v>
      </c>
      <c r="F251" s="31">
        <f>(D251-E251)/E251*100</f>
        <v>13.340599801442355</v>
      </c>
      <c r="G251" s="72">
        <v>8267</v>
      </c>
      <c r="H251" s="72">
        <v>1718351.275280003</v>
      </c>
      <c r="I251" s="72">
        <v>458</v>
      </c>
      <c r="J251" s="72">
        <v>141.30000000000001</v>
      </c>
      <c r="K251" s="72">
        <v>552</v>
      </c>
      <c r="L251" s="72">
        <v>574.70000000000005</v>
      </c>
      <c r="M251" s="31">
        <f t="shared" si="55"/>
        <v>-3.9498868975117527</v>
      </c>
      <c r="N251" s="105">
        <f>D251/D394*100</f>
        <v>20.960315193006519</v>
      </c>
    </row>
    <row r="252" spans="1:14" ht="14.25" thickBot="1">
      <c r="A252" s="255"/>
      <c r="B252" s="193" t="s">
        <v>20</v>
      </c>
      <c r="C252" s="101">
        <v>85.100150000000099</v>
      </c>
      <c r="D252" s="101">
        <v>346.00351800000004</v>
      </c>
      <c r="E252" s="72">
        <v>316.57069999999999</v>
      </c>
      <c r="F252" s="31">
        <f>(D252-E252)/E252*100</f>
        <v>9.2973917042859799</v>
      </c>
      <c r="G252" s="72">
        <v>4149</v>
      </c>
      <c r="H252" s="72">
        <v>82980</v>
      </c>
      <c r="I252" s="72">
        <v>347</v>
      </c>
      <c r="J252" s="72">
        <v>95</v>
      </c>
      <c r="K252" s="72">
        <v>205</v>
      </c>
      <c r="L252" s="72">
        <v>179.9</v>
      </c>
      <c r="M252" s="31">
        <f t="shared" si="55"/>
        <v>13.952195664257919</v>
      </c>
      <c r="N252" s="105">
        <f>D252/D395*100</f>
        <v>22.362829170776735</v>
      </c>
    </row>
    <row r="253" spans="1:14" ht="14.25" thickBot="1">
      <c r="A253" s="255"/>
      <c r="B253" s="193" t="s">
        <v>21</v>
      </c>
      <c r="C253" s="101">
        <v>-3.6279000000003947E-2</v>
      </c>
      <c r="D253" s="101">
        <v>18.015635999999997</v>
      </c>
      <c r="E253" s="72">
        <v>4.7011160000000007</v>
      </c>
      <c r="F253" s="31">
        <f>(D253-E253)/E253*100</f>
        <v>283.22040979205781</v>
      </c>
      <c r="G253" s="72">
        <v>358</v>
      </c>
      <c r="H253" s="72">
        <v>38793.048037</v>
      </c>
      <c r="I253" s="72">
        <v>2</v>
      </c>
      <c r="J253" s="72">
        <v>0</v>
      </c>
      <c r="K253" s="72">
        <v>2</v>
      </c>
      <c r="L253" s="72">
        <v>3</v>
      </c>
      <c r="M253" s="31"/>
      <c r="N253" s="105">
        <f>D253/D396*100</f>
        <v>7.9117989795760106</v>
      </c>
    </row>
    <row r="254" spans="1:14" ht="14.25" thickBot="1">
      <c r="A254" s="255"/>
      <c r="B254" s="193" t="s">
        <v>22</v>
      </c>
      <c r="C254" s="101">
        <v>3.9543750000000006</v>
      </c>
      <c r="D254" s="101">
        <v>19.093900999999999</v>
      </c>
      <c r="E254" s="72">
        <v>-0.22151199999999999</v>
      </c>
      <c r="F254" s="31">
        <f>(D254-E254)/E254*100</f>
        <v>-8719.8043446856154</v>
      </c>
      <c r="G254" s="72">
        <v>409</v>
      </c>
      <c r="H254" s="72">
        <v>20735.780000000042</v>
      </c>
      <c r="I254" s="72">
        <v>19</v>
      </c>
      <c r="J254" s="72">
        <v>2</v>
      </c>
      <c r="K254" s="72">
        <v>3</v>
      </c>
      <c r="L254" s="72">
        <v>6</v>
      </c>
      <c r="M254" s="31">
        <f>(K254-L254)/L254*100</f>
        <v>-50</v>
      </c>
      <c r="N254" s="105">
        <f>D254/D397*100</f>
        <v>11.196072336008926</v>
      </c>
    </row>
    <row r="255" spans="1:14" ht="14.25" thickBot="1">
      <c r="A255" s="255"/>
      <c r="B255" s="193" t="s">
        <v>23</v>
      </c>
      <c r="C255" s="101">
        <v>9.4339999999999993E-2</v>
      </c>
      <c r="D255" s="101">
        <v>9.4339999999999993E-2</v>
      </c>
      <c r="E255" s="72">
        <v>0</v>
      </c>
      <c r="F255" s="31"/>
      <c r="G255" s="72"/>
      <c r="H255" s="72"/>
      <c r="I255" s="72">
        <v>0</v>
      </c>
      <c r="J255" s="72">
        <v>0</v>
      </c>
      <c r="K255" s="72">
        <v>0</v>
      </c>
      <c r="L255" s="72">
        <v>0</v>
      </c>
      <c r="M255" s="31"/>
      <c r="N255" s="105"/>
    </row>
    <row r="256" spans="1:14" ht="14.25" thickBot="1">
      <c r="A256" s="255"/>
      <c r="B256" s="193" t="s">
        <v>24</v>
      </c>
      <c r="C256" s="101">
        <v>16.691666999999995</v>
      </c>
      <c r="D256" s="101">
        <v>65.209422000000004</v>
      </c>
      <c r="E256" s="72">
        <v>19.877639000000002</v>
      </c>
      <c r="F256" s="31">
        <f>(D256-E256)/E256*100</f>
        <v>228.05416176438257</v>
      </c>
      <c r="G256" s="72">
        <v>46</v>
      </c>
      <c r="H256" s="72">
        <v>46467.9</v>
      </c>
      <c r="I256" s="72">
        <v>6</v>
      </c>
      <c r="J256" s="72">
        <v>3</v>
      </c>
      <c r="K256" s="72">
        <v>13</v>
      </c>
      <c r="L256" s="72">
        <v>12</v>
      </c>
      <c r="M256" s="31">
        <f>(K256-L256)/L256*100</f>
        <v>8.3333333333333321</v>
      </c>
      <c r="N256" s="105">
        <f>D256/D399*100</f>
        <v>12.786903957692546</v>
      </c>
    </row>
    <row r="257" spans="1:14" ht="14.25" thickBot="1">
      <c r="A257" s="255"/>
      <c r="B257" s="193" t="s">
        <v>25</v>
      </c>
      <c r="C257" s="101">
        <v>0</v>
      </c>
      <c r="D257" s="101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5"/>
    </row>
    <row r="258" spans="1:14" ht="14.25" thickBot="1">
      <c r="A258" s="255"/>
      <c r="B258" s="193" t="s">
        <v>26</v>
      </c>
      <c r="C258" s="101">
        <v>26.833395000000067</v>
      </c>
      <c r="D258" s="101">
        <v>120.23074800000009</v>
      </c>
      <c r="E258" s="72">
        <v>120.94960900000017</v>
      </c>
      <c r="F258" s="31">
        <f>(D258-E258)/E258*100</f>
        <v>-0.59434751872581415</v>
      </c>
      <c r="G258" s="72">
        <v>3287</v>
      </c>
      <c r="H258" s="72">
        <v>2686927.0600000443</v>
      </c>
      <c r="I258" s="72">
        <v>7</v>
      </c>
      <c r="J258" s="72">
        <v>1.095</v>
      </c>
      <c r="K258" s="72">
        <v>1.095</v>
      </c>
      <c r="L258" s="72">
        <v>12</v>
      </c>
      <c r="M258" s="31">
        <f>(K258-L258)/L258*100</f>
        <v>-90.875</v>
      </c>
      <c r="N258" s="105">
        <f>D258/D401*100</f>
        <v>18.246740733585906</v>
      </c>
    </row>
    <row r="259" spans="1:14" ht="14.25" thickBot="1">
      <c r="A259" s="255"/>
      <c r="B259" s="193" t="s">
        <v>27</v>
      </c>
      <c r="C259" s="101"/>
      <c r="D259" s="101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5"/>
    </row>
    <row r="260" spans="1:14" ht="14.25" thickBot="1">
      <c r="A260" s="255"/>
      <c r="B260" s="14" t="s">
        <v>28</v>
      </c>
      <c r="C260" s="101"/>
      <c r="D260" s="101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5"/>
    </row>
    <row r="261" spans="1:14" ht="14.25" thickBot="1">
      <c r="A261" s="255"/>
      <c r="B261" s="14" t="s">
        <v>29</v>
      </c>
      <c r="C261" s="101"/>
      <c r="D261" s="101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5"/>
    </row>
    <row r="262" spans="1:14" ht="14.25" thickBot="1">
      <c r="A262" s="255"/>
      <c r="B262" s="14" t="s">
        <v>30</v>
      </c>
      <c r="C262" s="101"/>
      <c r="D262" s="101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5"/>
    </row>
    <row r="263" spans="1:14" ht="14.25" thickBot="1">
      <c r="A263" s="256"/>
      <c r="B263" s="15" t="s">
        <v>31</v>
      </c>
      <c r="C263" s="16">
        <f t="shared" ref="C263:L263" si="56">C251+C253+C254+C255+C256+C257+C258+C259</f>
        <v>292.45887499999992</v>
      </c>
      <c r="D263" s="16">
        <f t="shared" si="56"/>
        <v>1276.3702410000001</v>
      </c>
      <c r="E263" s="16">
        <f t="shared" si="56"/>
        <v>1075.0056500000001</v>
      </c>
      <c r="F263" s="16">
        <f>(D263-E263)/E263*100</f>
        <v>18.73149141123119</v>
      </c>
      <c r="G263" s="16">
        <f t="shared" si="56"/>
        <v>12367</v>
      </c>
      <c r="H263" s="16">
        <f t="shared" si="56"/>
        <v>4511275.0633170474</v>
      </c>
      <c r="I263" s="16">
        <f t="shared" si="56"/>
        <v>492</v>
      </c>
      <c r="J263" s="16">
        <f t="shared" si="56"/>
        <v>147.39500000000001</v>
      </c>
      <c r="K263" s="16">
        <f t="shared" si="56"/>
        <v>571.09500000000003</v>
      </c>
      <c r="L263" s="16">
        <f t="shared" si="56"/>
        <v>607.70000000000005</v>
      </c>
      <c r="M263" s="16">
        <f t="shared" ref="M263:M265" si="57">(K263-L263)/L263*100</f>
        <v>-6.0235313477044619</v>
      </c>
      <c r="N263" s="106">
        <f>D263/D406*100</f>
        <v>15.703885854361916</v>
      </c>
    </row>
    <row r="264" spans="1:14" ht="14.25" thickTop="1">
      <c r="A264" s="257" t="s">
        <v>98</v>
      </c>
      <c r="B264" s="18" t="s">
        <v>19</v>
      </c>
      <c r="C264" s="117">
        <v>84.813393000000005</v>
      </c>
      <c r="D264" s="117">
        <v>354.65805999999998</v>
      </c>
      <c r="E264" s="117">
        <v>311.54519599999998</v>
      </c>
      <c r="F264" s="107">
        <f>(D264-E264)/E264*100</f>
        <v>13.838397944675741</v>
      </c>
      <c r="G264" s="118">
        <v>1324</v>
      </c>
      <c r="H264" s="118">
        <v>131624.04384500001</v>
      </c>
      <c r="I264" s="118">
        <v>16</v>
      </c>
      <c r="J264" s="118">
        <v>101.851004</v>
      </c>
      <c r="K264" s="118">
        <v>189.38756000000001</v>
      </c>
      <c r="L264" s="118">
        <v>69.731902000000005</v>
      </c>
      <c r="M264" s="107">
        <f t="shared" si="57"/>
        <v>171.59385384325239</v>
      </c>
      <c r="N264" s="108">
        <f t="shared" ref="N264:N272" si="58">D264/D394*100</f>
        <v>7.0547213931555897</v>
      </c>
    </row>
    <row r="265" spans="1:14">
      <c r="A265" s="266"/>
      <c r="B265" s="193" t="s">
        <v>20</v>
      </c>
      <c r="C265" s="118">
        <v>20.820005999999999</v>
      </c>
      <c r="D265" s="118">
        <v>90.076278000000002</v>
      </c>
      <c r="E265" s="118">
        <v>88.213368000000003</v>
      </c>
      <c r="F265" s="31">
        <f>(D265-E265)/E265*100</f>
        <v>2.1118227795134175</v>
      </c>
      <c r="G265" s="118">
        <v>651</v>
      </c>
      <c r="H265" s="118">
        <v>12920</v>
      </c>
      <c r="I265" s="118">
        <v>6</v>
      </c>
      <c r="J265" s="118">
        <v>43.376213999999997</v>
      </c>
      <c r="K265" s="118">
        <v>68.237696999999997</v>
      </c>
      <c r="L265" s="118">
        <v>15.759598</v>
      </c>
      <c r="M265" s="31">
        <f t="shared" si="57"/>
        <v>332.99135549015909</v>
      </c>
      <c r="N265" s="105">
        <f t="shared" si="58"/>
        <v>5.8217917230928107</v>
      </c>
    </row>
    <row r="266" spans="1:14">
      <c r="A266" s="266"/>
      <c r="B266" s="193" t="s">
        <v>21</v>
      </c>
      <c r="C266" s="118">
        <v>1.0127360000000001</v>
      </c>
      <c r="D266" s="118">
        <v>63.126655</v>
      </c>
      <c r="E266" s="118">
        <v>1.4186589999999999</v>
      </c>
      <c r="F266" s="31">
        <f>(D266-E266)/E266*100</f>
        <v>4349.7412697484033</v>
      </c>
      <c r="G266" s="118">
        <v>24</v>
      </c>
      <c r="H266" s="118">
        <v>38298.190536000002</v>
      </c>
      <c r="I266" s="118">
        <v>0</v>
      </c>
      <c r="J266" s="118">
        <v>0</v>
      </c>
      <c r="K266" s="118">
        <v>0</v>
      </c>
      <c r="L266" s="118">
        <v>0</v>
      </c>
      <c r="M266" s="31"/>
      <c r="N266" s="105">
        <f t="shared" si="58"/>
        <v>27.722884976863817</v>
      </c>
    </row>
    <row r="267" spans="1:14">
      <c r="A267" s="266"/>
      <c r="B267" s="193" t="s">
        <v>22</v>
      </c>
      <c r="C267" s="118">
        <v>0</v>
      </c>
      <c r="D267" s="118">
        <v>9.4339999999999997E-3</v>
      </c>
      <c r="E267" s="118">
        <v>0.79245600000000005</v>
      </c>
      <c r="F267" s="31">
        <f>(D267-E267)/E267*100</f>
        <v>-98.809523809523796</v>
      </c>
      <c r="G267" s="118">
        <v>1</v>
      </c>
      <c r="H267" s="118">
        <v>150</v>
      </c>
      <c r="I267" s="118">
        <v>0</v>
      </c>
      <c r="J267" s="118">
        <v>0</v>
      </c>
      <c r="K267" s="118">
        <v>0.15</v>
      </c>
      <c r="L267" s="118">
        <v>0</v>
      </c>
      <c r="M267" s="31"/>
      <c r="N267" s="105">
        <f t="shared" si="58"/>
        <v>5.5318054921258998E-3</v>
      </c>
    </row>
    <row r="268" spans="1:14">
      <c r="A268" s="266"/>
      <c r="B268" s="193" t="s">
        <v>23</v>
      </c>
      <c r="C268" s="118">
        <v>1.1132E-2</v>
      </c>
      <c r="D268" s="118">
        <v>2.0566000000000001E-2</v>
      </c>
      <c r="E268" s="118">
        <v>0</v>
      </c>
      <c r="F268" s="31"/>
      <c r="G268" s="118">
        <v>4</v>
      </c>
      <c r="H268" s="118">
        <v>2</v>
      </c>
      <c r="I268" s="118">
        <v>0</v>
      </c>
      <c r="J268" s="118">
        <v>0</v>
      </c>
      <c r="K268" s="118">
        <v>0</v>
      </c>
      <c r="L268" s="118">
        <v>0</v>
      </c>
      <c r="M268" s="31"/>
      <c r="N268" s="105">
        <f t="shared" si="58"/>
        <v>4.7058068709493896E-2</v>
      </c>
    </row>
    <row r="269" spans="1:14">
      <c r="A269" s="266"/>
      <c r="B269" s="193" t="s">
        <v>24</v>
      </c>
      <c r="C269" s="118">
        <v>43.960369</v>
      </c>
      <c r="D269" s="118">
        <v>51.930185999999999</v>
      </c>
      <c r="E269" s="118">
        <v>36.927737999999998</v>
      </c>
      <c r="F269" s="31">
        <f>(D269-E269)/E269*100</f>
        <v>40.626501412028006</v>
      </c>
      <c r="G269" s="118">
        <v>55</v>
      </c>
      <c r="H269" s="118">
        <v>95727.1</v>
      </c>
      <c r="I269" s="118">
        <v>0</v>
      </c>
      <c r="J269" s="118">
        <v>1.0179549999999999</v>
      </c>
      <c r="K269" s="118">
        <v>48.660314</v>
      </c>
      <c r="L269" s="118">
        <v>7.598319</v>
      </c>
      <c r="M269" s="31">
        <f>(K269-L269)/L269*100</f>
        <v>540.40893781900957</v>
      </c>
      <c r="N269" s="105">
        <f t="shared" si="58"/>
        <v>10.18298093314046</v>
      </c>
    </row>
    <row r="270" spans="1:14">
      <c r="A270" s="266"/>
      <c r="B270" s="193" t="s">
        <v>25</v>
      </c>
      <c r="C270" s="120">
        <v>1.927</v>
      </c>
      <c r="D270" s="120">
        <v>367.35441700000001</v>
      </c>
      <c r="E270" s="120">
        <v>224.81508400000001</v>
      </c>
      <c r="F270" s="31">
        <f>(D270-E270)/E270*100</f>
        <v>63.402922287901283</v>
      </c>
      <c r="G270" s="120">
        <v>43</v>
      </c>
      <c r="H270" s="120">
        <v>9456.0197160000007</v>
      </c>
      <c r="I270" s="120">
        <v>22</v>
      </c>
      <c r="J270" s="120">
        <v>11.3506</v>
      </c>
      <c r="K270" s="118">
        <v>47.400599999999997</v>
      </c>
      <c r="L270" s="118">
        <v>53.755699999999997</v>
      </c>
      <c r="M270" s="31">
        <f>(K270-L270)/L270*100</f>
        <v>-11.822188158651084</v>
      </c>
      <c r="N270" s="105">
        <f t="shared" si="58"/>
        <v>24.785151333450308</v>
      </c>
    </row>
    <row r="271" spans="1:14">
      <c r="A271" s="266"/>
      <c r="B271" s="193" t="s">
        <v>26</v>
      </c>
      <c r="C271" s="118">
        <v>24.032803000000001</v>
      </c>
      <c r="D271" s="118">
        <v>51.226824999999998</v>
      </c>
      <c r="E271" s="118">
        <v>35.290156000000003</v>
      </c>
      <c r="F271" s="31">
        <f>(D271-E271)/E271*100</f>
        <v>45.158964443228854</v>
      </c>
      <c r="G271" s="118">
        <v>272</v>
      </c>
      <c r="H271" s="118">
        <v>52591.199999999997</v>
      </c>
      <c r="I271" s="118">
        <v>2</v>
      </c>
      <c r="J271" s="118">
        <v>0.52703</v>
      </c>
      <c r="K271" s="118">
        <v>11.056482000000001</v>
      </c>
      <c r="L271" s="118">
        <v>5.138128</v>
      </c>
      <c r="M271" s="31">
        <f>(K271-L271)/L271*100</f>
        <v>115.18502458482935</v>
      </c>
      <c r="N271" s="105">
        <f t="shared" si="58"/>
        <v>7.7744055487351371</v>
      </c>
    </row>
    <row r="272" spans="1:14">
      <c r="A272" s="266"/>
      <c r="B272" s="193" t="s">
        <v>27</v>
      </c>
      <c r="C272" s="118"/>
      <c r="D272" s="118"/>
      <c r="E272" s="118"/>
      <c r="F272" s="31"/>
      <c r="G272" s="118"/>
      <c r="H272" s="118">
        <v>0</v>
      </c>
      <c r="I272" s="118"/>
      <c r="J272" s="118">
        <v>0</v>
      </c>
      <c r="K272" s="118">
        <v>0</v>
      </c>
      <c r="L272" s="118">
        <v>0</v>
      </c>
      <c r="M272" s="31"/>
      <c r="N272" s="105">
        <f t="shared" si="58"/>
        <v>0</v>
      </c>
    </row>
    <row r="273" spans="1:14">
      <c r="A273" s="266"/>
      <c r="B273" s="14" t="s">
        <v>28</v>
      </c>
      <c r="C273" s="119"/>
      <c r="D273" s="119"/>
      <c r="E273" s="119"/>
      <c r="F273" s="31"/>
      <c r="G273" s="119"/>
      <c r="H273" s="119">
        <v>0</v>
      </c>
      <c r="I273" s="119"/>
      <c r="J273" s="119">
        <v>0</v>
      </c>
      <c r="K273" s="119">
        <v>0</v>
      </c>
      <c r="L273" s="119">
        <v>0</v>
      </c>
      <c r="M273" s="31"/>
      <c r="N273" s="105"/>
    </row>
    <row r="274" spans="1:14">
      <c r="A274" s="266"/>
      <c r="B274" s="14" t="s">
        <v>29</v>
      </c>
      <c r="C274" s="119"/>
      <c r="D274" s="119"/>
      <c r="E274" s="119"/>
      <c r="F274" s="31"/>
      <c r="G274" s="119"/>
      <c r="H274" s="119"/>
      <c r="I274" s="119"/>
      <c r="J274" s="119"/>
      <c r="K274" s="119"/>
      <c r="L274" s="119">
        <v>0</v>
      </c>
      <c r="M274" s="31"/>
      <c r="N274" s="105"/>
    </row>
    <row r="275" spans="1:14">
      <c r="A275" s="266"/>
      <c r="B275" s="14" t="s">
        <v>30</v>
      </c>
      <c r="C275" s="119"/>
      <c r="D275" s="119"/>
      <c r="E275" s="119"/>
      <c r="F275" s="31"/>
      <c r="G275" s="119"/>
      <c r="H275" s="119"/>
      <c r="I275" s="119"/>
      <c r="J275" s="119"/>
      <c r="K275" s="119"/>
      <c r="L275" s="119">
        <v>0</v>
      </c>
      <c r="M275" s="31"/>
      <c r="N275" s="105">
        <f>D275/D405*100</f>
        <v>0</v>
      </c>
    </row>
    <row r="276" spans="1:14" ht="14.25" thickBot="1">
      <c r="A276" s="253"/>
      <c r="B276" s="15" t="s">
        <v>31</v>
      </c>
      <c r="C276" s="16">
        <f t="shared" ref="C276:L276" si="59">C264+C266+C267+C268+C269+C270+C271+C272</f>
        <v>155.75743300000002</v>
      </c>
      <c r="D276" s="16">
        <f t="shared" si="59"/>
        <v>888.326143</v>
      </c>
      <c r="E276" s="16">
        <f t="shared" si="59"/>
        <v>610.78928900000005</v>
      </c>
      <c r="F276" s="16">
        <f>(D276-E276)/E276*100</f>
        <v>45.439050585577625</v>
      </c>
      <c r="G276" s="16">
        <f t="shared" si="59"/>
        <v>1723</v>
      </c>
      <c r="H276" s="16">
        <f t="shared" si="59"/>
        <v>327848.55409700004</v>
      </c>
      <c r="I276" s="16">
        <f t="shared" si="59"/>
        <v>40</v>
      </c>
      <c r="J276" s="16">
        <f t="shared" si="59"/>
        <v>114.746589</v>
      </c>
      <c r="K276" s="16">
        <f t="shared" si="59"/>
        <v>296.65495600000003</v>
      </c>
      <c r="L276" s="16">
        <f t="shared" si="59"/>
        <v>136.22404900000001</v>
      </c>
      <c r="M276" s="16">
        <f t="shared" ref="M276:M278" si="60">(K276-L276)/L276*100</f>
        <v>117.76988584445908</v>
      </c>
      <c r="N276" s="106">
        <f>D276/D406*100</f>
        <v>10.92956565658254</v>
      </c>
    </row>
    <row r="277" spans="1:14" ht="15" thickTop="1" thickBot="1">
      <c r="A277" s="255" t="s">
        <v>35</v>
      </c>
      <c r="B277" s="193" t="s">
        <v>19</v>
      </c>
      <c r="C277" s="67">
        <v>133.11874800000001</v>
      </c>
      <c r="D277" s="67">
        <v>245.39160200000001</v>
      </c>
      <c r="E277" s="67">
        <v>41.616939000000002</v>
      </c>
      <c r="F277" s="31">
        <f>(D277-E277)/E277*100</f>
        <v>489.64356316546969</v>
      </c>
      <c r="G277" s="68">
        <v>1103</v>
      </c>
      <c r="H277" s="68">
        <v>191617.72237800001</v>
      </c>
      <c r="I277" s="68">
        <v>47</v>
      </c>
      <c r="J277" s="68">
        <v>2.529995</v>
      </c>
      <c r="K277" s="68">
        <v>32.230462000000003</v>
      </c>
      <c r="L277" s="68">
        <v>1.0837399999999999</v>
      </c>
      <c r="M277" s="31">
        <f t="shared" si="60"/>
        <v>2874.0031741930729</v>
      </c>
      <c r="N277" s="105">
        <f>D277/D394*100</f>
        <v>4.8812351376706964</v>
      </c>
    </row>
    <row r="278" spans="1:14" ht="14.25" thickBot="1">
      <c r="A278" s="255"/>
      <c r="B278" s="193" t="s">
        <v>20</v>
      </c>
      <c r="C278" s="68">
        <v>8.2382240000000007</v>
      </c>
      <c r="D278" s="68">
        <v>22.107165999999999</v>
      </c>
      <c r="E278" s="68">
        <v>18.073340000000002</v>
      </c>
      <c r="F278" s="31">
        <f>(D278-E278)/E278*100</f>
        <v>22.319206079230497</v>
      </c>
      <c r="G278" s="68">
        <v>284</v>
      </c>
      <c r="H278" s="68">
        <v>5660</v>
      </c>
      <c r="I278" s="68">
        <v>18</v>
      </c>
      <c r="J278" s="68">
        <v>0.180365</v>
      </c>
      <c r="K278" s="68">
        <v>15.239653000000001</v>
      </c>
      <c r="L278" s="68">
        <v>0.89302000000000004</v>
      </c>
      <c r="M278" s="31">
        <f t="shared" si="60"/>
        <v>1606.5298649526326</v>
      </c>
      <c r="N278" s="105">
        <f>D278/D395*100</f>
        <v>1.4288258673370007</v>
      </c>
    </row>
    <row r="279" spans="1:14" ht="14.25" thickBot="1">
      <c r="A279" s="255"/>
      <c r="B279" s="193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5"/>
    </row>
    <row r="280" spans="1:14" ht="14.25" thickBot="1">
      <c r="A280" s="255"/>
      <c r="B280" s="193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5">
        <f>D280/D397*100</f>
        <v>0</v>
      </c>
    </row>
    <row r="281" spans="1:14" ht="14.25" thickBot="1">
      <c r="A281" s="255"/>
      <c r="B281" s="193" t="s">
        <v>23</v>
      </c>
      <c r="C281" s="68"/>
      <c r="D281" s="68">
        <v>9.4339999999999993E-2</v>
      </c>
      <c r="E281" s="68"/>
      <c r="F281" s="31"/>
      <c r="G281" s="68">
        <v>10</v>
      </c>
      <c r="H281" s="68">
        <v>5</v>
      </c>
      <c r="I281" s="68"/>
      <c r="J281" s="68"/>
      <c r="K281" s="68"/>
      <c r="L281" s="68"/>
      <c r="M281" s="31"/>
      <c r="N281" s="105"/>
    </row>
    <row r="282" spans="1:14" ht="14.25" thickBot="1">
      <c r="A282" s="255"/>
      <c r="B282" s="193" t="s">
        <v>24</v>
      </c>
      <c r="C282" s="68"/>
      <c r="D282" s="68">
        <v>5.7733584999999996</v>
      </c>
      <c r="E282" s="68">
        <v>5.3961990000000002</v>
      </c>
      <c r="F282" s="31">
        <f>(D282-E282)/E282*100</f>
        <v>6.9893549144499563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0.21750900000000001</v>
      </c>
      <c r="M282" s="31"/>
      <c r="N282" s="105">
        <f>D282/D399*100</f>
        <v>1.1320968410489498</v>
      </c>
    </row>
    <row r="283" spans="1:14" ht="14.25" thickBot="1">
      <c r="A283" s="255"/>
      <c r="B283" s="193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5"/>
    </row>
    <row r="284" spans="1:14" ht="14.25" thickBot="1">
      <c r="A284" s="255"/>
      <c r="B284" s="193" t="s">
        <v>26</v>
      </c>
      <c r="C284" s="68">
        <v>6.3663730000000003</v>
      </c>
      <c r="D284" s="68">
        <v>10.831299</v>
      </c>
      <c r="E284" s="68">
        <v>0.51042699999999996</v>
      </c>
      <c r="F284" s="31">
        <f>(D284-E284)/E284*100</f>
        <v>2022.007456502105</v>
      </c>
      <c r="G284" s="68">
        <v>552</v>
      </c>
      <c r="H284" s="68">
        <v>57585.4</v>
      </c>
      <c r="I284" s="68">
        <v>6</v>
      </c>
      <c r="J284" s="68">
        <v>0.18559</v>
      </c>
      <c r="K284" s="68">
        <v>1.4751179999999999</v>
      </c>
      <c r="L284" s="68">
        <v>1.619381</v>
      </c>
      <c r="M284" s="31">
        <f>(K284-L284)/L284*100</f>
        <v>-8.9085273941092318</v>
      </c>
      <c r="N284" s="105">
        <f>D284/D401*100</f>
        <v>1.6438049995409505</v>
      </c>
    </row>
    <row r="285" spans="1:14" ht="14.25" thickBot="1">
      <c r="A285" s="255"/>
      <c r="B285" s="193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5"/>
    </row>
    <row r="286" spans="1:14" ht="14.25" thickBot="1">
      <c r="A286" s="255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5"/>
    </row>
    <row r="287" spans="1:14" ht="14.25" thickBot="1">
      <c r="A287" s="255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5"/>
    </row>
    <row r="288" spans="1:14" ht="14.25" thickBot="1">
      <c r="A288" s="255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5"/>
    </row>
    <row r="289" spans="1:14" ht="14.25" thickBot="1">
      <c r="A289" s="256"/>
      <c r="B289" s="15" t="s">
        <v>31</v>
      </c>
      <c r="C289" s="16">
        <f t="shared" ref="C289:L289" si="61">C277+C279+C280+C281+C282+C283+C284+C285</f>
        <v>139.48512100000002</v>
      </c>
      <c r="D289" s="16">
        <f t="shared" si="61"/>
        <v>262.0905995</v>
      </c>
      <c r="E289" s="16">
        <f t="shared" si="61"/>
        <v>47.523565000000005</v>
      </c>
      <c r="F289" s="16">
        <f t="shared" ref="F289:F295" si="62">(D289-E289)/E289*100</f>
        <v>451.49608304848334</v>
      </c>
      <c r="G289" s="16">
        <f t="shared" si="61"/>
        <v>1667</v>
      </c>
      <c r="H289" s="16">
        <f t="shared" si="61"/>
        <v>269308.122378</v>
      </c>
      <c r="I289" s="16">
        <f t="shared" si="61"/>
        <v>54</v>
      </c>
      <c r="J289" s="16">
        <f t="shared" si="61"/>
        <v>2.7155849999999999</v>
      </c>
      <c r="K289" s="16">
        <f t="shared" si="61"/>
        <v>37.489660000000008</v>
      </c>
      <c r="L289" s="16">
        <f t="shared" si="61"/>
        <v>2.9206300000000001</v>
      </c>
      <c r="M289" s="16">
        <f t="shared" ref="M289:M292" si="63">(K289-L289)/L289*100</f>
        <v>1183.6155213087588</v>
      </c>
      <c r="N289" s="106">
        <f>D289/D406*100</f>
        <v>3.224644954762216</v>
      </c>
    </row>
    <row r="290" spans="1:14" ht="15" thickTop="1" thickBot="1">
      <c r="A290" s="257" t="s">
        <v>36</v>
      </c>
      <c r="B290" s="18" t="s">
        <v>19</v>
      </c>
      <c r="C290" s="32">
        <v>11.367663</v>
      </c>
      <c r="D290" s="32">
        <v>98.808463000000003</v>
      </c>
      <c r="E290" s="32">
        <v>47.138511999999999</v>
      </c>
      <c r="F290" s="107">
        <f t="shared" si="62"/>
        <v>109.61302936333672</v>
      </c>
      <c r="G290" s="31">
        <v>1102</v>
      </c>
      <c r="H290" s="31">
        <v>65079.975209999997</v>
      </c>
      <c r="I290" s="33">
        <v>65</v>
      </c>
      <c r="J290" s="31">
        <v>4.1090330000000002</v>
      </c>
      <c r="K290" s="31">
        <v>58.782423000000001</v>
      </c>
      <c r="L290" s="31">
        <v>44.844841000000002</v>
      </c>
      <c r="M290" s="107">
        <f t="shared" si="63"/>
        <v>31.079566097692258</v>
      </c>
      <c r="N290" s="108">
        <f t="shared" ref="N290:N295" si="64">D290/D394*100</f>
        <v>1.9654598509643981</v>
      </c>
    </row>
    <row r="291" spans="1:14" ht="14.25" thickBot="1">
      <c r="A291" s="255"/>
      <c r="B291" s="193" t="s">
        <v>20</v>
      </c>
      <c r="C291" s="31">
        <v>5.6944610000000004</v>
      </c>
      <c r="D291" s="31">
        <v>42.929943999999999</v>
      </c>
      <c r="E291" s="31">
        <v>21.406077</v>
      </c>
      <c r="F291" s="31">
        <f t="shared" si="62"/>
        <v>100.55026430111411</v>
      </c>
      <c r="G291" s="31">
        <v>699</v>
      </c>
      <c r="H291" s="31">
        <v>57019.975209999997</v>
      </c>
      <c r="I291" s="33">
        <v>37</v>
      </c>
      <c r="J291" s="31">
        <v>1.831161</v>
      </c>
      <c r="K291" s="31">
        <v>25.213197000000001</v>
      </c>
      <c r="L291" s="31">
        <v>29.628734000000001</v>
      </c>
      <c r="M291" s="31">
        <f t="shared" si="63"/>
        <v>-14.902887852042548</v>
      </c>
      <c r="N291" s="105">
        <f t="shared" si="64"/>
        <v>2.7746394300621291</v>
      </c>
    </row>
    <row r="292" spans="1:14" ht="14.25" thickBot="1">
      <c r="A292" s="255"/>
      <c r="B292" s="193" t="s">
        <v>21</v>
      </c>
      <c r="C292" s="31">
        <v>0.10377500000000001</v>
      </c>
      <c r="D292" s="31">
        <v>0.10377500000000001</v>
      </c>
      <c r="E292" s="31">
        <v>0.12453</v>
      </c>
      <c r="F292" s="31">
        <f t="shared" si="62"/>
        <v>-16.666666666666664</v>
      </c>
      <c r="G292" s="31">
        <v>120</v>
      </c>
      <c r="H292" s="31">
        <v>6370.5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5">
        <f t="shared" si="64"/>
        <v>4.5574130111504289E-2</v>
      </c>
    </row>
    <row r="293" spans="1:14" ht="14.25" thickBot="1">
      <c r="A293" s="255"/>
      <c r="B293" s="193" t="s">
        <v>22</v>
      </c>
      <c r="C293" s="31">
        <v>5.0182999999999998E-2</v>
      </c>
      <c r="D293" s="31">
        <v>0.63748400000000005</v>
      </c>
      <c r="E293" s="31">
        <v>0.18942500000000001</v>
      </c>
      <c r="F293" s="31">
        <f t="shared" si="62"/>
        <v>236.53636003695394</v>
      </c>
      <c r="G293" s="31">
        <v>125</v>
      </c>
      <c r="H293" s="31">
        <v>101194.5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5">
        <f t="shared" si="64"/>
        <v>0.37380087898477715</v>
      </c>
    </row>
    <row r="294" spans="1:14" ht="14.25" thickBot="1">
      <c r="A294" s="255"/>
      <c r="B294" s="193" t="s">
        <v>23</v>
      </c>
      <c r="C294" s="31">
        <v>2.5396329999999998</v>
      </c>
      <c r="D294" s="31">
        <v>10.776458</v>
      </c>
      <c r="E294" s="31">
        <v>9.8850390000000008</v>
      </c>
      <c r="F294" s="31">
        <f t="shared" si="62"/>
        <v>9.0178602229085687</v>
      </c>
      <c r="G294" s="31">
        <v>261</v>
      </c>
      <c r="H294" s="31">
        <v>109199.993109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5">
        <f t="shared" si="64"/>
        <v>24.658139697023007</v>
      </c>
    </row>
    <row r="295" spans="1:14" ht="14.25" thickBot="1">
      <c r="A295" s="255"/>
      <c r="B295" s="193" t="s">
        <v>24</v>
      </c>
      <c r="C295" s="31">
        <v>2.0504790000000002</v>
      </c>
      <c r="D295" s="31">
        <v>4.3969639999999997</v>
      </c>
      <c r="E295" s="31">
        <v>2.3430200000000001</v>
      </c>
      <c r="F295" s="31">
        <f t="shared" si="62"/>
        <v>87.662247868135964</v>
      </c>
      <c r="G295" s="31">
        <v>5</v>
      </c>
      <c r="H295" s="31">
        <v>55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5">
        <f t="shared" si="64"/>
        <v>0.86219988843685269</v>
      </c>
    </row>
    <row r="296" spans="1:14" ht="14.25" thickBot="1">
      <c r="A296" s="255"/>
      <c r="B296" s="193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5"/>
    </row>
    <row r="297" spans="1:14" ht="14.25" thickBot="1">
      <c r="A297" s="255"/>
      <c r="B297" s="193" t="s">
        <v>26</v>
      </c>
      <c r="C297" s="31">
        <v>3.5732710000000001</v>
      </c>
      <c r="D297" s="31">
        <v>33.614055999999998</v>
      </c>
      <c r="E297" s="31">
        <v>44.105393999999997</v>
      </c>
      <c r="F297" s="31">
        <f>(D297-E297)/E297*100</f>
        <v>-23.786972631964243</v>
      </c>
      <c r="G297" s="31">
        <v>380</v>
      </c>
      <c r="H297" s="31">
        <v>212550.549776</v>
      </c>
      <c r="I297" s="33">
        <v>7</v>
      </c>
      <c r="J297" s="31">
        <v>0.62307800000000002</v>
      </c>
      <c r="K297" s="31">
        <v>2.9544220000000001</v>
      </c>
      <c r="L297" s="31">
        <v>19.043030000000002</v>
      </c>
      <c r="M297" s="31">
        <f>(K297-L297)/L297*100</f>
        <v>-84.485546680333954</v>
      </c>
      <c r="N297" s="105">
        <f>D297/D401*100</f>
        <v>5.1014151956888538</v>
      </c>
    </row>
    <row r="298" spans="1:14" ht="14.25" thickBot="1">
      <c r="A298" s="255"/>
      <c r="B298" s="193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5">
        <f>D298/D402*100</f>
        <v>0</v>
      </c>
    </row>
    <row r="299" spans="1:14" ht="14.25" thickBot="1">
      <c r="A299" s="255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5"/>
    </row>
    <row r="300" spans="1:14" ht="14.25" thickBot="1">
      <c r="A300" s="255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5"/>
    </row>
    <row r="301" spans="1:14" ht="14.25" thickBot="1">
      <c r="A301" s="255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5"/>
    </row>
    <row r="302" spans="1:14" ht="14.25" thickBot="1">
      <c r="A302" s="256"/>
      <c r="B302" s="15" t="s">
        <v>31</v>
      </c>
      <c r="C302" s="16">
        <f t="shared" ref="C302:L302" si="65">C290+C292+C293+C294+C295+C296+C297+C298</f>
        <v>19.685003999999999</v>
      </c>
      <c r="D302" s="16">
        <f t="shared" si="65"/>
        <v>148.3372</v>
      </c>
      <c r="E302" s="16">
        <f t="shared" si="65"/>
        <v>103.78592</v>
      </c>
      <c r="F302" s="16">
        <f>(D302-E302)/E302*100</f>
        <v>42.926131020469818</v>
      </c>
      <c r="G302" s="16">
        <f t="shared" si="65"/>
        <v>1993</v>
      </c>
      <c r="H302" s="16">
        <f t="shared" si="65"/>
        <v>494450.51809499995</v>
      </c>
      <c r="I302" s="16">
        <f t="shared" si="65"/>
        <v>72</v>
      </c>
      <c r="J302" s="16">
        <f t="shared" si="65"/>
        <v>4.7321109999999997</v>
      </c>
      <c r="K302" s="16">
        <f t="shared" si="65"/>
        <v>61.736845000000002</v>
      </c>
      <c r="L302" s="16">
        <f t="shared" si="65"/>
        <v>63.887871000000004</v>
      </c>
      <c r="M302" s="16">
        <f t="shared" ref="M302:M304" si="66">(K302-L302)/L302*100</f>
        <v>-3.3668769460168764</v>
      </c>
      <c r="N302" s="106">
        <f>D302/D406*100</f>
        <v>1.8250742472110442</v>
      </c>
    </row>
    <row r="303" spans="1:14" ht="14.25" thickTop="1">
      <c r="A303" s="266" t="s">
        <v>99</v>
      </c>
      <c r="B303" s="193" t="s">
        <v>19</v>
      </c>
      <c r="C303" s="28">
        <v>23.076443000000001</v>
      </c>
      <c r="D303" s="28">
        <v>60.120162000000001</v>
      </c>
      <c r="E303" s="28">
        <v>113.233161</v>
      </c>
      <c r="F303" s="31">
        <f>(D303-E303)/E303*100</f>
        <v>-46.905869738989267</v>
      </c>
      <c r="G303" s="28">
        <v>606</v>
      </c>
      <c r="H303" s="28">
        <v>57792.13366</v>
      </c>
      <c r="I303" s="28">
        <v>225</v>
      </c>
      <c r="J303" s="28">
        <v>-74.988004999999987</v>
      </c>
      <c r="K303" s="28">
        <v>49.830120000000001</v>
      </c>
      <c r="L303" s="28">
        <v>24.769699000000003</v>
      </c>
      <c r="M303" s="31">
        <f t="shared" si="66"/>
        <v>101.17370017294111</v>
      </c>
      <c r="N303" s="105">
        <f>D303/D394*100</f>
        <v>1.1958870835231541</v>
      </c>
    </row>
    <row r="304" spans="1:14">
      <c r="A304" s="266"/>
      <c r="B304" s="193" t="s">
        <v>20</v>
      </c>
      <c r="C304" s="28">
        <v>6.8696299999999999</v>
      </c>
      <c r="D304" s="28">
        <v>21.900857999999999</v>
      </c>
      <c r="E304" s="28">
        <v>54.495311999999998</v>
      </c>
      <c r="F304" s="31">
        <f>(D304-E304)/E304*100</f>
        <v>-59.811482499632262</v>
      </c>
      <c r="G304" s="28">
        <v>269</v>
      </c>
      <c r="H304" s="28">
        <v>5380</v>
      </c>
      <c r="I304" s="28">
        <v>131</v>
      </c>
      <c r="J304" s="28">
        <v>-215.090857</v>
      </c>
      <c r="K304" s="28">
        <v>37.040967999999999</v>
      </c>
      <c r="L304" s="28">
        <v>15.400022</v>
      </c>
      <c r="M304" s="31">
        <f t="shared" si="66"/>
        <v>140.5254226260196</v>
      </c>
      <c r="N304" s="105">
        <f>D304/D395*100</f>
        <v>1.4154918105411833</v>
      </c>
    </row>
    <row r="305" spans="1:14">
      <c r="A305" s="266"/>
      <c r="B305" s="193" t="s">
        <v>21</v>
      </c>
      <c r="C305" s="28">
        <v>0</v>
      </c>
      <c r="D305" s="28">
        <v>1.4966979999999999</v>
      </c>
      <c r="E305" s="28">
        <v>3.7924530000000001</v>
      </c>
      <c r="F305" s="31"/>
      <c r="G305" s="28">
        <v>3</v>
      </c>
      <c r="H305" s="28">
        <v>1945</v>
      </c>
      <c r="I305" s="28">
        <v>0</v>
      </c>
      <c r="J305" s="28"/>
      <c r="K305" s="28"/>
      <c r="L305" s="31"/>
      <c r="M305" s="31"/>
      <c r="N305" s="105"/>
    </row>
    <row r="306" spans="1:14">
      <c r="A306" s="266"/>
      <c r="B306" s="193" t="s">
        <v>22</v>
      </c>
      <c r="C306" s="28">
        <v>0</v>
      </c>
      <c r="D306" s="28">
        <v>0</v>
      </c>
      <c r="E306" s="28">
        <v>3.1320000000000001E-2</v>
      </c>
      <c r="F306" s="31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5"/>
    </row>
    <row r="307" spans="1:14">
      <c r="A307" s="266"/>
      <c r="B307" s="193" t="s">
        <v>23</v>
      </c>
      <c r="C307" s="28">
        <v>0</v>
      </c>
      <c r="D307" s="28">
        <v>0</v>
      </c>
      <c r="E307" s="28">
        <v>0</v>
      </c>
      <c r="F307" s="31"/>
      <c r="G307" s="28">
        <v>0</v>
      </c>
      <c r="H307" s="28">
        <v>5.9999999999999995E-4</v>
      </c>
      <c r="I307" s="28">
        <v>0</v>
      </c>
      <c r="J307" s="28"/>
      <c r="K307" s="28">
        <v>0</v>
      </c>
      <c r="L307" s="31"/>
      <c r="M307" s="31"/>
      <c r="N307" s="105"/>
    </row>
    <row r="308" spans="1:14">
      <c r="A308" s="266"/>
      <c r="B308" s="193" t="s">
        <v>24</v>
      </c>
      <c r="C308" s="28">
        <v>2.5487730000000002</v>
      </c>
      <c r="D308" s="28">
        <v>7.9828770000000002</v>
      </c>
      <c r="E308" s="28">
        <v>9.4161369999999991</v>
      </c>
      <c r="F308" s="31"/>
      <c r="G308" s="28">
        <v>19</v>
      </c>
      <c r="H308" s="28">
        <v>8634.2000000000007</v>
      </c>
      <c r="I308" s="28">
        <v>3</v>
      </c>
      <c r="J308" s="28">
        <v>0</v>
      </c>
      <c r="K308" s="28">
        <v>10.122441999999999</v>
      </c>
      <c r="L308" s="31">
        <v>0</v>
      </c>
      <c r="M308" s="31"/>
      <c r="N308" s="105">
        <f>D308/D399*100</f>
        <v>1.5653609305887237</v>
      </c>
    </row>
    <row r="309" spans="1:14">
      <c r="A309" s="266"/>
      <c r="B309" s="193" t="s">
        <v>25</v>
      </c>
      <c r="C309" s="28">
        <v>0</v>
      </c>
      <c r="D309" s="28">
        <v>0</v>
      </c>
      <c r="E309" s="28">
        <v>0</v>
      </c>
      <c r="F309" s="31"/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/>
      <c r="M309" s="31"/>
      <c r="N309" s="105"/>
    </row>
    <row r="310" spans="1:14">
      <c r="A310" s="266"/>
      <c r="B310" s="193" t="s">
        <v>26</v>
      </c>
      <c r="C310" s="28">
        <v>14.360854999999999</v>
      </c>
      <c r="D310" s="28">
        <v>24.959541000000002</v>
      </c>
      <c r="E310" s="28">
        <v>20.036667999999999</v>
      </c>
      <c r="F310" s="31">
        <f>(D310-E310)/E310*100</f>
        <v>24.569319609428089</v>
      </c>
      <c r="G310" s="28">
        <v>321</v>
      </c>
      <c r="H310" s="28">
        <v>97686.82</v>
      </c>
      <c r="I310" s="28">
        <v>23</v>
      </c>
      <c r="J310" s="28">
        <v>-123.7214</v>
      </c>
      <c r="K310" s="28">
        <v>3.1398000000000001</v>
      </c>
      <c r="L310" s="31">
        <v>24.673760000000001</v>
      </c>
      <c r="M310" s="31"/>
      <c r="N310" s="105">
        <f>D310/D401*100</f>
        <v>3.7879683943770122</v>
      </c>
    </row>
    <row r="311" spans="1:14">
      <c r="A311" s="266"/>
      <c r="B311" s="193" t="s">
        <v>27</v>
      </c>
      <c r="C311" s="28">
        <v>0</v>
      </c>
      <c r="D311" s="28">
        <v>1.4150940000000001</v>
      </c>
      <c r="E311" s="28">
        <v>0</v>
      </c>
      <c r="F311" s="31"/>
      <c r="G311" s="28">
        <v>1</v>
      </c>
      <c r="H311" s="28">
        <v>1000.0251</v>
      </c>
      <c r="I311" s="28"/>
      <c r="J311" s="28"/>
      <c r="K311" s="28"/>
      <c r="L311" s="31"/>
      <c r="M311" s="31"/>
      <c r="N311" s="105"/>
    </row>
    <row r="312" spans="1:14">
      <c r="A312" s="266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5"/>
    </row>
    <row r="313" spans="1:14">
      <c r="A313" s="266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5"/>
    </row>
    <row r="314" spans="1:14">
      <c r="A314" s="266"/>
      <c r="B314" s="14" t="s">
        <v>30</v>
      </c>
      <c r="C314" s="31">
        <v>0</v>
      </c>
      <c r="D314" s="31">
        <v>0</v>
      </c>
      <c r="E314" s="31">
        <v>0</v>
      </c>
      <c r="F314" s="31"/>
      <c r="G314" s="31">
        <v>0</v>
      </c>
      <c r="H314" s="31">
        <v>2.5100000000000001E-2</v>
      </c>
      <c r="I314" s="31"/>
      <c r="J314" s="31"/>
      <c r="K314" s="31"/>
      <c r="L314" s="31"/>
      <c r="M314" s="31"/>
      <c r="N314" s="105"/>
    </row>
    <row r="315" spans="1:14" ht="14.25" thickBot="1">
      <c r="A315" s="253"/>
      <c r="B315" s="15" t="s">
        <v>31</v>
      </c>
      <c r="C315" s="16">
        <f t="shared" ref="C315:L315" si="67">C303+C305+C306+C307+C308+C309+C310+C311</f>
        <v>39.986071000000003</v>
      </c>
      <c r="D315" s="16">
        <f t="shared" si="67"/>
        <v>95.974372000000002</v>
      </c>
      <c r="E315" s="16">
        <f t="shared" si="67"/>
        <v>146.50973899999997</v>
      </c>
      <c r="F315" s="16">
        <f>(D315-E315)/E315*100</f>
        <v>-34.492838049489649</v>
      </c>
      <c r="G315" s="16">
        <f t="shared" si="67"/>
        <v>950</v>
      </c>
      <c r="H315" s="16">
        <f t="shared" si="67"/>
        <v>167058.17936000001</v>
      </c>
      <c r="I315" s="16">
        <f t="shared" si="67"/>
        <v>251</v>
      </c>
      <c r="J315" s="16">
        <f t="shared" si="67"/>
        <v>-198.709405</v>
      </c>
      <c r="K315" s="16">
        <f t="shared" si="67"/>
        <v>63.092362000000001</v>
      </c>
      <c r="L315" s="16">
        <f t="shared" si="67"/>
        <v>49.443459000000004</v>
      </c>
      <c r="M315" s="16">
        <f t="shared" ref="M315:M317" si="68">(K315-L315)/L315*100</f>
        <v>27.605073099760265</v>
      </c>
      <c r="N315" s="106">
        <f>D315/D406*100</f>
        <v>1.1808255429484493</v>
      </c>
    </row>
    <row r="316" spans="1:14" ht="14.25" thickTop="1">
      <c r="A316" s="266" t="s">
        <v>40</v>
      </c>
      <c r="B316" s="193" t="s">
        <v>19</v>
      </c>
      <c r="C316" s="34">
        <v>50.510379</v>
      </c>
      <c r="D316" s="34">
        <v>187.50062399999999</v>
      </c>
      <c r="E316" s="34">
        <v>228.94779399999999</v>
      </c>
      <c r="F316" s="34">
        <f>(D316-E316)/E316*100</f>
        <v>-18.103327957813825</v>
      </c>
      <c r="G316" s="34">
        <v>1637</v>
      </c>
      <c r="H316" s="34">
        <v>169460.42130799999</v>
      </c>
      <c r="I316" s="31">
        <v>155</v>
      </c>
      <c r="J316" s="34">
        <v>181.74</v>
      </c>
      <c r="K316" s="34">
        <v>284.36</v>
      </c>
      <c r="L316" s="34">
        <v>107.44</v>
      </c>
      <c r="M316" s="31">
        <f t="shared" si="68"/>
        <v>164.66865227103503</v>
      </c>
      <c r="N316" s="105">
        <f>D316/D394*100</f>
        <v>3.7296901228265398</v>
      </c>
    </row>
    <row r="317" spans="1:14">
      <c r="A317" s="266"/>
      <c r="B317" s="193" t="s">
        <v>20</v>
      </c>
      <c r="C317" s="34">
        <v>18.165724999999998</v>
      </c>
      <c r="D317" s="34">
        <v>65.283692000000002</v>
      </c>
      <c r="E317" s="34">
        <v>80.852417000000003</v>
      </c>
      <c r="F317" s="31">
        <f>(D317-E317)/E317*100</f>
        <v>-19.255732330178823</v>
      </c>
      <c r="G317" s="34">
        <v>817</v>
      </c>
      <c r="H317" s="34">
        <v>16340</v>
      </c>
      <c r="I317" s="31">
        <v>80</v>
      </c>
      <c r="J317" s="34">
        <v>23.74</v>
      </c>
      <c r="K317" s="34">
        <v>67.180000000000007</v>
      </c>
      <c r="L317" s="34">
        <v>43.87</v>
      </c>
      <c r="M317" s="31">
        <f t="shared" si="68"/>
        <v>53.134260314565786</v>
      </c>
      <c r="N317" s="105">
        <f>D317/D395*100</f>
        <v>4.2194023351912957</v>
      </c>
    </row>
    <row r="318" spans="1:14">
      <c r="A318" s="266"/>
      <c r="B318" s="193" t="s">
        <v>21</v>
      </c>
      <c r="C318" s="34">
        <v>0</v>
      </c>
      <c r="D318" s="34">
        <v>9.0660369999999997</v>
      </c>
      <c r="E318" s="34">
        <v>8.8584910000000008</v>
      </c>
      <c r="F318" s="31">
        <f>(D318-E318)/E318*100</f>
        <v>2.3429046775573728</v>
      </c>
      <c r="G318" s="34">
        <v>3</v>
      </c>
      <c r="H318" s="34">
        <v>18969.892836999999</v>
      </c>
      <c r="I318" s="31">
        <v>1</v>
      </c>
      <c r="J318" s="34">
        <v>3.1</v>
      </c>
      <c r="K318" s="34">
        <v>3.1</v>
      </c>
      <c r="L318" s="34"/>
      <c r="M318" s="31"/>
      <c r="N318" s="105">
        <f>D318/D396*100</f>
        <v>3.9814671147551142</v>
      </c>
    </row>
    <row r="319" spans="1:14">
      <c r="A319" s="266"/>
      <c r="B319" s="193" t="s">
        <v>22</v>
      </c>
      <c r="C319" s="34">
        <v>0.914408</v>
      </c>
      <c r="D319" s="34">
        <v>15.338732</v>
      </c>
      <c r="E319" s="34">
        <v>16.085632</v>
      </c>
      <c r="F319" s="31">
        <f>(D319-E319)/E319*100</f>
        <v>-4.6432741965003306</v>
      </c>
      <c r="G319" s="34">
        <v>344</v>
      </c>
      <c r="H319" s="34">
        <v>17915.75</v>
      </c>
      <c r="I319" s="31">
        <v>10</v>
      </c>
      <c r="J319" s="34">
        <v>0.2</v>
      </c>
      <c r="K319" s="34">
        <v>1.03</v>
      </c>
      <c r="L319" s="34">
        <v>3.8</v>
      </c>
      <c r="M319" s="31">
        <f>(K319-L319)/L319*100</f>
        <v>-72.89473684210526</v>
      </c>
      <c r="N319" s="105">
        <f>D319/D397*100</f>
        <v>8.9941575068737851</v>
      </c>
    </row>
    <row r="320" spans="1:14">
      <c r="A320" s="266"/>
      <c r="B320" s="193" t="s">
        <v>23</v>
      </c>
      <c r="C320" s="34">
        <v>0</v>
      </c>
      <c r="D320" s="34">
        <v>0</v>
      </c>
      <c r="E320" s="34">
        <v>2.1471779999999998</v>
      </c>
      <c r="F320" s="31"/>
      <c r="G320" s="34">
        <v>0</v>
      </c>
      <c r="H320" s="34">
        <v>0</v>
      </c>
      <c r="I320" s="31"/>
      <c r="J320" s="34"/>
      <c r="K320" s="34"/>
      <c r="L320" s="34"/>
      <c r="M320" s="31"/>
      <c r="N320" s="105"/>
    </row>
    <row r="321" spans="1:14">
      <c r="A321" s="266"/>
      <c r="B321" s="193" t="s">
        <v>24</v>
      </c>
      <c r="C321" s="34">
        <v>2.4328689999999997</v>
      </c>
      <c r="D321" s="34">
        <v>13.601592000000002</v>
      </c>
      <c r="E321" s="34">
        <v>16.343813000000001</v>
      </c>
      <c r="F321" s="31">
        <f>(D321-E321)/E321*100</f>
        <v>-16.778342972964747</v>
      </c>
      <c r="G321" s="34">
        <v>21</v>
      </c>
      <c r="H321" s="34">
        <v>14150.046</v>
      </c>
      <c r="I321" s="31">
        <v>134</v>
      </c>
      <c r="J321" s="34">
        <v>8.42</v>
      </c>
      <c r="K321" s="34">
        <v>37.549999999999997</v>
      </c>
      <c r="L321" s="34">
        <v>27.98</v>
      </c>
      <c r="M321" s="31"/>
      <c r="N321" s="105">
        <f>D321/D399*100</f>
        <v>2.6671337552373844</v>
      </c>
    </row>
    <row r="322" spans="1:14">
      <c r="A322" s="266"/>
      <c r="B322" s="193" t="s">
        <v>25</v>
      </c>
      <c r="C322" s="34">
        <v>0</v>
      </c>
      <c r="D322" s="34">
        <v>7.5484</v>
      </c>
      <c r="E322" s="34">
        <v>0</v>
      </c>
      <c r="F322" s="31"/>
      <c r="G322" s="34">
        <v>2</v>
      </c>
      <c r="H322" s="34">
        <v>414.91</v>
      </c>
      <c r="I322" s="31"/>
      <c r="J322" s="34"/>
      <c r="K322" s="34"/>
      <c r="L322" s="34"/>
      <c r="M322" s="31"/>
      <c r="N322" s="105">
        <f>D322/D400*100</f>
        <v>0.5092853867207382</v>
      </c>
    </row>
    <row r="323" spans="1:14">
      <c r="A323" s="266"/>
      <c r="B323" s="193" t="s">
        <v>26</v>
      </c>
      <c r="C323" s="34">
        <v>5.8522350000000003</v>
      </c>
      <c r="D323" s="34">
        <v>55.797831000000002</v>
      </c>
      <c r="E323" s="34">
        <v>63.253381000000005</v>
      </c>
      <c r="F323" s="31">
        <f>(D323-E323)/E323*100</f>
        <v>-11.7868007719619</v>
      </c>
      <c r="G323" s="34">
        <v>643</v>
      </c>
      <c r="H323" s="34">
        <v>162755.14799999999</v>
      </c>
      <c r="I323" s="31">
        <v>36</v>
      </c>
      <c r="J323" s="34">
        <v>2.37</v>
      </c>
      <c r="K323" s="34">
        <v>10.54</v>
      </c>
      <c r="L323" s="34">
        <v>10.55</v>
      </c>
      <c r="M323" s="31">
        <f>(K323-L323)/L323*100</f>
        <v>-9.478672985783472E-2</v>
      </c>
      <c r="N323" s="105">
        <f>D323/D401*100</f>
        <v>8.4681212808677007</v>
      </c>
    </row>
    <row r="324" spans="1:14">
      <c r="A324" s="266"/>
      <c r="B324" s="193" t="s">
        <v>27</v>
      </c>
      <c r="C324" s="34">
        <v>0</v>
      </c>
      <c r="D324" s="34">
        <v>3.9512260000000001</v>
      </c>
      <c r="E324" s="31">
        <v>5.9651889999999996</v>
      </c>
      <c r="F324" s="31">
        <f>(D324-E324)/E324*100</f>
        <v>-33.76193109723765</v>
      </c>
      <c r="G324" s="34">
        <v>2</v>
      </c>
      <c r="H324" s="34">
        <v>185.47584499999999</v>
      </c>
      <c r="I324" s="31"/>
      <c r="J324" s="31"/>
      <c r="K324" s="31"/>
      <c r="L324" s="31"/>
      <c r="M324" s="31"/>
      <c r="N324" s="105">
        <f>D324/D402*100</f>
        <v>52.692097450933872</v>
      </c>
    </row>
    <row r="325" spans="1:14">
      <c r="A325" s="266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5"/>
    </row>
    <row r="326" spans="1:14">
      <c r="A326" s="266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5"/>
    </row>
    <row r="327" spans="1:14">
      <c r="A327" s="266"/>
      <c r="B327" s="14" t="s">
        <v>30</v>
      </c>
      <c r="C327" s="31">
        <v>0</v>
      </c>
      <c r="D327" s="31">
        <v>3.9512260000000001</v>
      </c>
      <c r="E327" s="31">
        <v>5.9651889999999996</v>
      </c>
      <c r="F327" s="31"/>
      <c r="G327" s="31">
        <v>2</v>
      </c>
      <c r="H327" s="31">
        <v>185.47584499999999</v>
      </c>
      <c r="I327" s="31"/>
      <c r="J327" s="31"/>
      <c r="K327" s="31"/>
      <c r="L327" s="31"/>
      <c r="M327" s="31"/>
      <c r="N327" s="105"/>
    </row>
    <row r="328" spans="1:14" ht="14.25" thickBot="1">
      <c r="A328" s="253"/>
      <c r="B328" s="15" t="s">
        <v>31</v>
      </c>
      <c r="C328" s="16">
        <f t="shared" ref="C328:L328" si="69">C316+C318+C319+C320+C321+C322+C323+C324</f>
        <v>59.709890999999999</v>
      </c>
      <c r="D328" s="16">
        <f t="shared" si="69"/>
        <v>292.80444199999999</v>
      </c>
      <c r="E328" s="16">
        <f t="shared" si="69"/>
        <v>341.60147800000004</v>
      </c>
      <c r="F328" s="16">
        <f>(D328-E328)/E328*100</f>
        <v>-14.284784798267191</v>
      </c>
      <c r="G328" s="16">
        <f t="shared" si="69"/>
        <v>2652</v>
      </c>
      <c r="H328" s="16">
        <f t="shared" si="69"/>
        <v>383851.64399000001</v>
      </c>
      <c r="I328" s="16">
        <f t="shared" si="69"/>
        <v>336</v>
      </c>
      <c r="J328" s="16">
        <f t="shared" si="69"/>
        <v>195.82999999999998</v>
      </c>
      <c r="K328" s="16">
        <f t="shared" si="69"/>
        <v>336.58000000000004</v>
      </c>
      <c r="L328" s="16">
        <f t="shared" si="69"/>
        <v>149.77000000000001</v>
      </c>
      <c r="M328" s="16">
        <f t="shared" ref="M328:M330" si="70">(K328-L328)/L328*100</f>
        <v>124.7312545903719</v>
      </c>
      <c r="N328" s="106">
        <f>D328/D406*100</f>
        <v>3.6025342703192442</v>
      </c>
    </row>
    <row r="329" spans="1:14" ht="14.25" thickTop="1">
      <c r="A329" s="266" t="s">
        <v>41</v>
      </c>
      <c r="B329" s="193" t="s">
        <v>19</v>
      </c>
      <c r="C329" s="71">
        <v>30.41</v>
      </c>
      <c r="D329" s="102">
        <v>100.05</v>
      </c>
      <c r="E329" s="102">
        <v>114.59</v>
      </c>
      <c r="F329" s="107">
        <f>(D329-E329)/E329*100</f>
        <v>-12.688716292870239</v>
      </c>
      <c r="G329" s="72">
        <v>1008</v>
      </c>
      <c r="H329" s="72">
        <v>70906.25</v>
      </c>
      <c r="I329" s="72">
        <v>130</v>
      </c>
      <c r="J329" s="72">
        <v>5.42</v>
      </c>
      <c r="K329" s="103">
        <v>67.7</v>
      </c>
      <c r="L329" s="103">
        <v>50.47</v>
      </c>
      <c r="M329" s="34">
        <f t="shared" si="70"/>
        <v>34.139092530215983</v>
      </c>
      <c r="N329" s="105">
        <f>D329/D394*100</f>
        <v>1.9901560263009863</v>
      </c>
    </row>
    <row r="330" spans="1:14">
      <c r="A330" s="266"/>
      <c r="B330" s="193" t="s">
        <v>20</v>
      </c>
      <c r="C330" s="72">
        <v>13.09</v>
      </c>
      <c r="D330" s="103">
        <v>45.59</v>
      </c>
      <c r="E330" s="103">
        <v>57</v>
      </c>
      <c r="F330" s="113">
        <f>(D330-E330)/E330*100</f>
        <v>-20.017543859649116</v>
      </c>
      <c r="G330" s="72">
        <v>570</v>
      </c>
      <c r="H330" s="72">
        <v>11400</v>
      </c>
      <c r="I330" s="72">
        <v>72</v>
      </c>
      <c r="J330" s="72">
        <v>2.91</v>
      </c>
      <c r="K330" s="103">
        <v>47.82</v>
      </c>
      <c r="L330" s="103">
        <v>29.44</v>
      </c>
      <c r="M330" s="31">
        <f t="shared" si="70"/>
        <v>62.432065217391298</v>
      </c>
      <c r="N330" s="105">
        <f>D330/D395*100</f>
        <v>2.9465636297250346</v>
      </c>
    </row>
    <row r="331" spans="1:14">
      <c r="A331" s="266"/>
      <c r="B331" s="193" t="s">
        <v>21</v>
      </c>
      <c r="C331" s="72"/>
      <c r="D331" s="103"/>
      <c r="E331" s="103"/>
      <c r="F331" s="31"/>
      <c r="G331" s="72"/>
      <c r="H331" s="72"/>
      <c r="I331" s="72"/>
      <c r="J331" s="72"/>
      <c r="K331" s="72"/>
      <c r="L331" s="103"/>
      <c r="M331" s="31"/>
      <c r="N331" s="105"/>
    </row>
    <row r="332" spans="1:14">
      <c r="A332" s="266"/>
      <c r="B332" s="193" t="s">
        <v>22</v>
      </c>
      <c r="C332" s="72"/>
      <c r="D332" s="103"/>
      <c r="E332" s="103"/>
      <c r="F332" s="31"/>
      <c r="G332" s="72"/>
      <c r="H332" s="72"/>
      <c r="I332" s="72"/>
      <c r="J332" s="72"/>
      <c r="K332" s="72"/>
      <c r="L332" s="103"/>
      <c r="M332" s="31"/>
      <c r="N332" s="105"/>
    </row>
    <row r="333" spans="1:14">
      <c r="A333" s="266"/>
      <c r="B333" s="193" t="s">
        <v>23</v>
      </c>
      <c r="C333" s="72"/>
      <c r="D333" s="103"/>
      <c r="E333" s="103"/>
      <c r="F333" s="31"/>
      <c r="G333" s="72"/>
      <c r="H333" s="72"/>
      <c r="I333" s="72"/>
      <c r="J333" s="72"/>
      <c r="K333" s="72"/>
      <c r="L333" s="103"/>
      <c r="M333" s="31"/>
      <c r="N333" s="105"/>
    </row>
    <row r="334" spans="1:14">
      <c r="A334" s="266"/>
      <c r="B334" s="193" t="s">
        <v>24</v>
      </c>
      <c r="C334" s="72"/>
      <c r="D334" s="103">
        <v>0.16</v>
      </c>
      <c r="E334" s="103">
        <v>0.24</v>
      </c>
      <c r="F334" s="113">
        <f>(D334-E334)/E334*100</f>
        <v>-33.333333333333329</v>
      </c>
      <c r="G334" s="72">
        <v>1</v>
      </c>
      <c r="H334" s="72">
        <v>200</v>
      </c>
      <c r="I334" s="72"/>
      <c r="J334" s="72"/>
      <c r="K334" s="72"/>
      <c r="L334" s="103">
        <v>1.0900000000000001</v>
      </c>
      <c r="M334" s="31">
        <f>(K334-L334)/L334*100</f>
        <v>-100</v>
      </c>
      <c r="N334" s="105">
        <f>D334/D399*100</f>
        <v>3.1374371532242804E-2</v>
      </c>
    </row>
    <row r="335" spans="1:14">
      <c r="A335" s="266"/>
      <c r="B335" s="193" t="s">
        <v>25</v>
      </c>
      <c r="C335" s="72"/>
      <c r="D335" s="103"/>
      <c r="E335" s="103"/>
      <c r="F335" s="31"/>
      <c r="G335" s="72"/>
      <c r="H335" s="72"/>
      <c r="I335" s="74"/>
      <c r="J335" s="74"/>
      <c r="K335" s="74"/>
      <c r="L335" s="132"/>
      <c r="M335" s="31"/>
      <c r="N335" s="105"/>
    </row>
    <row r="336" spans="1:14">
      <c r="A336" s="266"/>
      <c r="B336" s="193" t="s">
        <v>26</v>
      </c>
      <c r="C336" s="72">
        <v>0.85</v>
      </c>
      <c r="D336" s="103">
        <v>7.24</v>
      </c>
      <c r="E336" s="103">
        <v>15</v>
      </c>
      <c r="F336" s="113">
        <f>(D336-E336)/E336*100</f>
        <v>-51.733333333333334</v>
      </c>
      <c r="G336" s="72">
        <v>88</v>
      </c>
      <c r="H336" s="72">
        <v>8078.18</v>
      </c>
      <c r="I336" s="72">
        <v>8</v>
      </c>
      <c r="J336" s="72">
        <v>0.28000000000000003</v>
      </c>
      <c r="K336" s="103">
        <v>3.58</v>
      </c>
      <c r="L336" s="103">
        <v>2.13</v>
      </c>
      <c r="M336" s="31">
        <f>(K336-L336)/L336*100</f>
        <v>68.075117370892031</v>
      </c>
      <c r="N336" s="105">
        <f>D336/D401*100</f>
        <v>1.0987738586735054</v>
      </c>
    </row>
    <row r="337" spans="1:14">
      <c r="A337" s="266"/>
      <c r="B337" s="193" t="s">
        <v>27</v>
      </c>
      <c r="C337" s="72"/>
      <c r="D337" s="103"/>
      <c r="E337" s="103"/>
      <c r="F337" s="31"/>
      <c r="G337" s="72"/>
      <c r="H337" s="72"/>
      <c r="I337" s="72"/>
      <c r="J337" s="72"/>
      <c r="K337" s="72"/>
      <c r="L337" s="103"/>
      <c r="M337" s="31"/>
      <c r="N337" s="105"/>
    </row>
    <row r="338" spans="1:14">
      <c r="A338" s="266"/>
      <c r="B338" s="14" t="s">
        <v>28</v>
      </c>
      <c r="C338" s="72"/>
      <c r="D338" s="103"/>
      <c r="E338" s="103"/>
      <c r="F338" s="31"/>
      <c r="G338" s="72"/>
      <c r="H338" s="72"/>
      <c r="I338" s="75"/>
      <c r="J338" s="75"/>
      <c r="K338" s="75"/>
      <c r="L338" s="126"/>
      <c r="M338" s="31"/>
      <c r="N338" s="105"/>
    </row>
    <row r="339" spans="1:14">
      <c r="A339" s="266"/>
      <c r="B339" s="14" t="s">
        <v>29</v>
      </c>
      <c r="C339" s="72"/>
      <c r="D339" s="103"/>
      <c r="E339" s="103"/>
      <c r="F339" s="31"/>
      <c r="G339" s="72"/>
      <c r="H339" s="72"/>
      <c r="I339" s="75"/>
      <c r="J339" s="75"/>
      <c r="K339" s="75"/>
      <c r="L339" s="126"/>
      <c r="M339" s="31"/>
      <c r="N339" s="105"/>
    </row>
    <row r="340" spans="1:14">
      <c r="A340" s="266"/>
      <c r="B340" s="14" t="s">
        <v>30</v>
      </c>
      <c r="C340" s="72"/>
      <c r="D340" s="103"/>
      <c r="E340" s="103"/>
      <c r="F340" s="31"/>
      <c r="G340" s="72"/>
      <c r="H340" s="72"/>
      <c r="I340" s="75"/>
      <c r="J340" s="75"/>
      <c r="K340" s="75"/>
      <c r="L340" s="126"/>
      <c r="M340" s="31"/>
      <c r="N340" s="105"/>
    </row>
    <row r="341" spans="1:14" ht="14.25" thickBot="1">
      <c r="A341" s="253"/>
      <c r="B341" s="15" t="s">
        <v>31</v>
      </c>
      <c r="C341" s="16">
        <f t="shared" ref="C341:L341" si="71">C329+C331+C332+C333+C334+C335+C336+C337</f>
        <v>31.26</v>
      </c>
      <c r="D341" s="16">
        <f t="shared" si="71"/>
        <v>107.44999999999999</v>
      </c>
      <c r="E341" s="16">
        <f t="shared" si="71"/>
        <v>129.82999999999998</v>
      </c>
      <c r="F341" s="16">
        <f>(D341-E341)/E341*100</f>
        <v>-17.237926519294462</v>
      </c>
      <c r="G341" s="16">
        <f t="shared" si="71"/>
        <v>1097</v>
      </c>
      <c r="H341" s="16">
        <f t="shared" si="71"/>
        <v>79184.429999999993</v>
      </c>
      <c r="I341" s="16">
        <f t="shared" si="71"/>
        <v>138</v>
      </c>
      <c r="J341" s="16">
        <f t="shared" si="71"/>
        <v>5.7</v>
      </c>
      <c r="K341" s="16">
        <f t="shared" si="71"/>
        <v>71.28</v>
      </c>
      <c r="L341" s="16">
        <f t="shared" si="71"/>
        <v>53.690000000000005</v>
      </c>
      <c r="M341" s="16">
        <f t="shared" ref="M341:M343" si="72">(K341-L341)/L341*100</f>
        <v>32.762153101136143</v>
      </c>
      <c r="N341" s="106">
        <f>D341/D406*100</f>
        <v>1.3220165128020933</v>
      </c>
    </row>
    <row r="342" spans="1:14" ht="14.25" thickTop="1">
      <c r="A342" s="257" t="s">
        <v>67</v>
      </c>
      <c r="B342" s="18" t="s">
        <v>19</v>
      </c>
      <c r="C342" s="32">
        <v>58.894295999999997</v>
      </c>
      <c r="D342" s="32">
        <v>244.90680399999999</v>
      </c>
      <c r="E342" s="32">
        <v>205.669051</v>
      </c>
      <c r="F342" s="107">
        <f>(D342-E342)/E342*100</f>
        <v>19.078102810908579</v>
      </c>
      <c r="G342" s="31">
        <v>2061</v>
      </c>
      <c r="H342" s="31">
        <v>220768.405642</v>
      </c>
      <c r="I342" s="31">
        <v>205</v>
      </c>
      <c r="J342" s="34">
        <v>11.761677000000006</v>
      </c>
      <c r="K342" s="31">
        <v>69.233642000000003</v>
      </c>
      <c r="L342" s="31">
        <v>77.117783000000003</v>
      </c>
      <c r="M342" s="107">
        <f t="shared" si="72"/>
        <v>-10.223505776871205</v>
      </c>
      <c r="N342" s="108">
        <f>D342/D394*100</f>
        <v>4.8715917227657624</v>
      </c>
    </row>
    <row r="343" spans="1:14">
      <c r="A343" s="266"/>
      <c r="B343" s="193" t="s">
        <v>20</v>
      </c>
      <c r="C343" s="32">
        <v>20.560178000000008</v>
      </c>
      <c r="D343" s="32">
        <v>82.263748000000007</v>
      </c>
      <c r="E343" s="31">
        <v>84.443211000000005</v>
      </c>
      <c r="F343" s="31">
        <f>(D343-E343)/E343*100</f>
        <v>-2.5809807256145181</v>
      </c>
      <c r="G343" s="31">
        <v>969</v>
      </c>
      <c r="H343" s="31">
        <v>19380</v>
      </c>
      <c r="I343" s="31">
        <v>99</v>
      </c>
      <c r="J343" s="34">
        <v>1.1649999999999991</v>
      </c>
      <c r="K343" s="31">
        <v>23.48563</v>
      </c>
      <c r="L343" s="31">
        <v>30.3445</v>
      </c>
      <c r="M343" s="31">
        <f t="shared" si="72"/>
        <v>-22.603338331493351</v>
      </c>
      <c r="N343" s="105">
        <f>D343/D395*100</f>
        <v>5.3168538693061098</v>
      </c>
    </row>
    <row r="344" spans="1:14">
      <c r="A344" s="266"/>
      <c r="B344" s="193" t="s">
        <v>21</v>
      </c>
      <c r="C344" s="32">
        <v>0</v>
      </c>
      <c r="D344" s="32">
        <v>0.94754799999999995</v>
      </c>
      <c r="E344" s="31">
        <v>9.4339999999999993E-2</v>
      </c>
      <c r="F344" s="31">
        <f>(D344-E344)/E344*100</f>
        <v>904.39686241255049</v>
      </c>
      <c r="G344" s="31">
        <v>3</v>
      </c>
      <c r="H344" s="31">
        <v>1204.785077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5">
        <f>D344/D396*100</f>
        <v>0.41612792906668911</v>
      </c>
    </row>
    <row r="345" spans="1:14">
      <c r="A345" s="266"/>
      <c r="B345" s="193" t="s">
        <v>22</v>
      </c>
      <c r="C345" s="32">
        <v>9.4339999999999424E-3</v>
      </c>
      <c r="D345" s="32">
        <v>0.87170099999999995</v>
      </c>
      <c r="E345" s="31">
        <v>-0.518868</v>
      </c>
      <c r="F345" s="31">
        <f>(D345-E345)/E345*100</f>
        <v>-268.00053192719531</v>
      </c>
      <c r="G345" s="31">
        <v>24</v>
      </c>
      <c r="H345" s="31">
        <v>4819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5">
        <f>D345/D397*100</f>
        <v>0.51113847565101111</v>
      </c>
    </row>
    <row r="346" spans="1:14">
      <c r="A346" s="266"/>
      <c r="B346" s="193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5"/>
    </row>
    <row r="347" spans="1:14">
      <c r="A347" s="266"/>
      <c r="B347" s="193" t="s">
        <v>24</v>
      </c>
      <c r="C347" s="32">
        <v>8.8451420000000027</v>
      </c>
      <c r="D347" s="32">
        <v>69.683255000000003</v>
      </c>
      <c r="E347" s="31">
        <v>62.399371000000002</v>
      </c>
      <c r="F347" s="31">
        <f>(D347-E347)/E347*100</f>
        <v>11.673008691065172</v>
      </c>
      <c r="G347" s="31">
        <v>67</v>
      </c>
      <c r="H347" s="31">
        <v>96080.360820000002</v>
      </c>
      <c r="I347" s="31">
        <v>2</v>
      </c>
      <c r="J347" s="34">
        <v>60.025599999999997</v>
      </c>
      <c r="K347" s="31">
        <v>60.238199999999999</v>
      </c>
      <c r="L347" s="31">
        <v>1.8955</v>
      </c>
      <c r="M347" s="31"/>
      <c r="N347" s="105">
        <f>D347/D399*100</f>
        <v>13.6641770746626</v>
      </c>
    </row>
    <row r="348" spans="1:14">
      <c r="A348" s="266"/>
      <c r="B348" s="193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2.25</v>
      </c>
      <c r="M348" s="31"/>
      <c r="N348" s="105"/>
    </row>
    <row r="349" spans="1:14">
      <c r="A349" s="266"/>
      <c r="B349" s="193" t="s">
        <v>26</v>
      </c>
      <c r="C349" s="32">
        <v>8.0151390000000013</v>
      </c>
      <c r="D349" s="32">
        <v>24.352152</v>
      </c>
      <c r="E349" s="31">
        <v>24.358466</v>
      </c>
      <c r="F349" s="31">
        <f>(D349-E349)/E349*100</f>
        <v>-2.5921172540174363E-2</v>
      </c>
      <c r="G349" s="31">
        <v>338</v>
      </c>
      <c r="H349" s="31">
        <v>234825.01079999999</v>
      </c>
      <c r="I349" s="31">
        <v>15</v>
      </c>
      <c r="J349" s="34">
        <v>1.5927020000000001</v>
      </c>
      <c r="K349" s="31">
        <v>2.2054499999999999</v>
      </c>
      <c r="L349" s="31">
        <v>6.9008010000000004</v>
      </c>
      <c r="M349" s="31">
        <f>(K349-L349)/L349*100</f>
        <v>-68.040666583487919</v>
      </c>
      <c r="N349" s="105">
        <f>D349/D401*100</f>
        <v>3.6957884005585258</v>
      </c>
    </row>
    <row r="350" spans="1:14">
      <c r="A350" s="266"/>
      <c r="B350" s="193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5">
        <f>D350/D402*100</f>
        <v>0</v>
      </c>
    </row>
    <row r="351" spans="1:14">
      <c r="A351" s="266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5"/>
    </row>
    <row r="352" spans="1:14">
      <c r="A352" s="266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5"/>
    </row>
    <row r="353" spans="1:14">
      <c r="A353" s="266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5"/>
    </row>
    <row r="354" spans="1:14" ht="14.25" thickBot="1">
      <c r="A354" s="253"/>
      <c r="B354" s="15" t="s">
        <v>31</v>
      </c>
      <c r="C354" s="16">
        <f t="shared" ref="C354:L354" si="73">C342+C344+C345+C346+C347+C348+C349+C350</f>
        <v>75.764011000000011</v>
      </c>
      <c r="D354" s="16">
        <f t="shared" si="73"/>
        <v>340.76146</v>
      </c>
      <c r="E354" s="16">
        <f t="shared" si="73"/>
        <v>301.05486000000002</v>
      </c>
      <c r="F354" s="16">
        <f>(D354-E354)/E354*100</f>
        <v>13.189157617319308</v>
      </c>
      <c r="G354" s="16">
        <f t="shared" si="73"/>
        <v>2493</v>
      </c>
      <c r="H354" s="16">
        <f t="shared" si="73"/>
        <v>557697.56233899994</v>
      </c>
      <c r="I354" s="16">
        <f t="shared" si="73"/>
        <v>224</v>
      </c>
      <c r="J354" s="16">
        <f t="shared" si="73"/>
        <v>73.379979000000006</v>
      </c>
      <c r="K354" s="16">
        <f t="shared" si="73"/>
        <v>134.49929200000003</v>
      </c>
      <c r="L354" s="16">
        <f t="shared" si="73"/>
        <v>88.164084000000003</v>
      </c>
      <c r="M354" s="16">
        <f t="shared" ref="M354:M356" si="74">(K354-L354)/L354*100</f>
        <v>52.555650666092127</v>
      </c>
      <c r="N354" s="106">
        <f>D354/D406*100</f>
        <v>4.1925758682787349</v>
      </c>
    </row>
    <row r="355" spans="1:14" ht="15" thickTop="1" thickBot="1">
      <c r="A355" s="257" t="s">
        <v>43</v>
      </c>
      <c r="B355" s="18" t="s">
        <v>19</v>
      </c>
      <c r="C355" s="90">
        <v>11.99</v>
      </c>
      <c r="D355" s="90">
        <v>38.979999999999997</v>
      </c>
      <c r="E355" s="90">
        <v>41.73</v>
      </c>
      <c r="F355" s="107">
        <f>(D355-E355)/E355*100</f>
        <v>-6.589983225497245</v>
      </c>
      <c r="G355" s="91">
        <v>382</v>
      </c>
      <c r="H355" s="91">
        <v>36080.75</v>
      </c>
      <c r="I355" s="91">
        <v>29</v>
      </c>
      <c r="J355" s="91"/>
      <c r="K355" s="91">
        <v>5.55</v>
      </c>
      <c r="L355" s="91">
        <v>1.97</v>
      </c>
      <c r="M355" s="107">
        <f t="shared" si="74"/>
        <v>181.7258883248731</v>
      </c>
      <c r="N355" s="108">
        <f>D355/D394*100</f>
        <v>0.77537513148638126</v>
      </c>
    </row>
    <row r="356" spans="1:14" ht="14.25" thickBot="1">
      <c r="A356" s="255"/>
      <c r="B356" s="193" t="s">
        <v>20</v>
      </c>
      <c r="C356" s="91">
        <v>4.87</v>
      </c>
      <c r="D356" s="91">
        <v>15.72</v>
      </c>
      <c r="E356" s="91">
        <v>16.920000000000002</v>
      </c>
      <c r="F356" s="31">
        <f>(D356-E356)/E356*100</f>
        <v>-7.0921985815602895</v>
      </c>
      <c r="G356" s="91">
        <v>204</v>
      </c>
      <c r="H356" s="91">
        <v>4080</v>
      </c>
      <c r="I356" s="91">
        <v>13</v>
      </c>
      <c r="J356" s="91"/>
      <c r="K356" s="91">
        <v>4.2699999999999996</v>
      </c>
      <c r="L356" s="91">
        <v>0.69</v>
      </c>
      <c r="M356" s="31">
        <f t="shared" si="74"/>
        <v>518.84057971014488</v>
      </c>
      <c r="N356" s="105">
        <f>D356/D395*100</f>
        <v>1.0160118503899438</v>
      </c>
    </row>
    <row r="357" spans="1:14" ht="14.25" thickBot="1">
      <c r="A357" s="255"/>
      <c r="B357" s="193" t="s">
        <v>21</v>
      </c>
      <c r="C357" s="91"/>
      <c r="D357" s="91"/>
      <c r="E357" s="91"/>
      <c r="F357" s="31" t="e">
        <f>(D357-E357)/E357*100</f>
        <v>#DIV/0!</v>
      </c>
      <c r="G357" s="91">
        <v>0</v>
      </c>
      <c r="H357" s="91"/>
      <c r="I357" s="91"/>
      <c r="J357" s="91"/>
      <c r="K357" s="91"/>
      <c r="L357" s="91"/>
      <c r="M357" s="31"/>
      <c r="N357" s="105">
        <f>D357/D396*100</f>
        <v>0</v>
      </c>
    </row>
    <row r="358" spans="1:14" ht="14.25" thickBot="1">
      <c r="A358" s="255"/>
      <c r="B358" s="193" t="s">
        <v>22</v>
      </c>
      <c r="C358" s="91"/>
      <c r="D358" s="91">
        <v>0</v>
      </c>
      <c r="E358" s="91"/>
      <c r="F358" s="31" t="e">
        <f>(D358-E358)/E358*100</f>
        <v>#DIV/0!</v>
      </c>
      <c r="G358" s="91"/>
      <c r="H358" s="91"/>
      <c r="I358" s="91"/>
      <c r="J358" s="91"/>
      <c r="K358" s="91"/>
      <c r="L358" s="91"/>
      <c r="M358" s="31"/>
      <c r="N358" s="105">
        <f>D358/D397*100</f>
        <v>0</v>
      </c>
    </row>
    <row r="359" spans="1:14" ht="14.25" thickBot="1">
      <c r="A359" s="255"/>
      <c r="B359" s="193" t="s">
        <v>23</v>
      </c>
      <c r="C359" s="91"/>
      <c r="D359" s="91"/>
      <c r="E359" s="91"/>
      <c r="F359" s="31"/>
      <c r="G359" s="91"/>
      <c r="H359" s="91"/>
      <c r="I359" s="91"/>
      <c r="J359" s="91"/>
      <c r="K359" s="91"/>
      <c r="L359" s="91"/>
      <c r="M359" s="31"/>
      <c r="N359" s="105"/>
    </row>
    <row r="360" spans="1:14" ht="14.25" thickBot="1">
      <c r="A360" s="255"/>
      <c r="B360" s="193" t="s">
        <v>24</v>
      </c>
      <c r="C360" s="91"/>
      <c r="D360" s="91">
        <v>0.78</v>
      </c>
      <c r="E360" s="91">
        <v>0.75</v>
      </c>
      <c r="F360" s="31">
        <f>(D360-E360)/E360*100</f>
        <v>4.0000000000000036</v>
      </c>
      <c r="G360" s="91">
        <v>1</v>
      </c>
      <c r="H360" s="91">
        <v>924</v>
      </c>
      <c r="I360" s="91"/>
      <c r="J360" s="91"/>
      <c r="K360" s="91"/>
      <c r="L360" s="91">
        <v>0.08</v>
      </c>
      <c r="M360" s="31">
        <f>(K360-L360)/L360*100</f>
        <v>-100</v>
      </c>
      <c r="N360" s="105">
        <f>D360/D399*100</f>
        <v>0.15295006121968366</v>
      </c>
    </row>
    <row r="361" spans="1:14" ht="14.25" thickBot="1">
      <c r="A361" s="255"/>
      <c r="B361" s="193" t="s">
        <v>25</v>
      </c>
      <c r="C361" s="91">
        <v>55.4</v>
      </c>
      <c r="D361" s="91">
        <v>298.79000000000002</v>
      </c>
      <c r="E361" s="91">
        <v>167.93</v>
      </c>
      <c r="F361" s="31">
        <f>(D361-E361)/E361*100</f>
        <v>77.925326028702429</v>
      </c>
      <c r="G361" s="91">
        <v>21</v>
      </c>
      <c r="H361" s="91">
        <v>5632.53</v>
      </c>
      <c r="I361" s="91">
        <v>135</v>
      </c>
      <c r="J361" s="91">
        <v>2</v>
      </c>
      <c r="K361" s="91">
        <v>18.39</v>
      </c>
      <c r="L361" s="91">
        <v>2.54</v>
      </c>
      <c r="M361" s="31">
        <f>(K361-L361)/L361*100</f>
        <v>624.01574803149606</v>
      </c>
      <c r="N361" s="105">
        <f>D361/D400*100</f>
        <v>20.159156999932353</v>
      </c>
    </row>
    <row r="362" spans="1:14" ht="14.25" thickBot="1">
      <c r="A362" s="255"/>
      <c r="B362" s="193" t="s">
        <v>26</v>
      </c>
      <c r="C362" s="91">
        <v>0.68</v>
      </c>
      <c r="D362" s="91">
        <v>1.03</v>
      </c>
      <c r="E362" s="91">
        <v>0.42</v>
      </c>
      <c r="F362" s="31">
        <f>(D362-E362)/E362*100</f>
        <v>145.23809523809527</v>
      </c>
      <c r="G362" s="91">
        <v>80</v>
      </c>
      <c r="H362" s="91">
        <v>3109.26</v>
      </c>
      <c r="I362" s="91">
        <v>2</v>
      </c>
      <c r="J362" s="91">
        <v>0.62</v>
      </c>
      <c r="K362" s="91">
        <v>0.62</v>
      </c>
      <c r="L362" s="91">
        <v>0.55000000000000004</v>
      </c>
      <c r="M362" s="31">
        <f>(K362-L362)/L362*100</f>
        <v>12.727272727272718</v>
      </c>
      <c r="N362" s="105">
        <f>D362/D401*100</f>
        <v>0.15631727547426943</v>
      </c>
    </row>
    <row r="363" spans="1:14" ht="14.25" thickBot="1">
      <c r="A363" s="255"/>
      <c r="B363" s="193" t="s">
        <v>27</v>
      </c>
      <c r="C363" s="91"/>
      <c r="D363" s="91"/>
      <c r="E363" s="91"/>
      <c r="F363" s="31" t="e">
        <f>(D363-E363)/E363*100</f>
        <v>#DIV/0!</v>
      </c>
      <c r="G363" s="91"/>
      <c r="H363" s="91"/>
      <c r="I363" s="91"/>
      <c r="J363" s="91">
        <v>0</v>
      </c>
      <c r="K363" s="91"/>
      <c r="L363" s="91"/>
      <c r="M363" s="31" t="e">
        <f>(K363-L363)/L363*100</f>
        <v>#DIV/0!</v>
      </c>
      <c r="N363" s="105">
        <f>D363/D402*100</f>
        <v>0</v>
      </c>
    </row>
    <row r="364" spans="1:14" ht="14.25" thickBot="1">
      <c r="A364" s="255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5"/>
    </row>
    <row r="365" spans="1:14" ht="14.25" thickBot="1">
      <c r="A365" s="255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5"/>
    </row>
    <row r="366" spans="1:14" ht="14.25" thickBot="1">
      <c r="A366" s="255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5"/>
    </row>
    <row r="367" spans="1:14" ht="14.25" thickBot="1">
      <c r="A367" s="256"/>
      <c r="B367" s="15" t="s">
        <v>31</v>
      </c>
      <c r="C367" s="16">
        <f t="shared" ref="C367:L367" si="75">C355+C357+C358+C359+C360+C361+C362+C363</f>
        <v>68.070000000000007</v>
      </c>
      <c r="D367" s="16">
        <f t="shared" si="75"/>
        <v>339.58</v>
      </c>
      <c r="E367" s="16">
        <f t="shared" si="75"/>
        <v>210.82999999999998</v>
      </c>
      <c r="F367" s="16">
        <f>(D367-E367)/E367*100</f>
        <v>61.068159180382295</v>
      </c>
      <c r="G367" s="16">
        <f t="shared" si="75"/>
        <v>484</v>
      </c>
      <c r="H367" s="16">
        <f t="shared" si="75"/>
        <v>45746.54</v>
      </c>
      <c r="I367" s="16">
        <f t="shared" si="75"/>
        <v>166</v>
      </c>
      <c r="J367" s="16">
        <f t="shared" si="75"/>
        <v>2.62</v>
      </c>
      <c r="K367" s="16">
        <f t="shared" si="75"/>
        <v>24.560000000000002</v>
      </c>
      <c r="L367" s="16">
        <f t="shared" si="75"/>
        <v>5.14</v>
      </c>
      <c r="M367" s="16">
        <f>(K367-L367)/L367*100</f>
        <v>377.82101167315182</v>
      </c>
      <c r="N367" s="106">
        <f>D367/D406*100</f>
        <v>4.1780397153777091</v>
      </c>
    </row>
    <row r="368" spans="1:14" ht="14.25" thickTop="1">
      <c r="A368" s="251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0"/>
    </row>
    <row r="369" spans="1:14">
      <c r="A369" s="252"/>
      <c r="B369" s="193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0"/>
    </row>
    <row r="370" spans="1:14">
      <c r="A370" s="252"/>
      <c r="B370" s="193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0"/>
    </row>
    <row r="371" spans="1:14">
      <c r="A371" s="252"/>
      <c r="B371" s="193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0"/>
    </row>
    <row r="372" spans="1:14">
      <c r="A372" s="252"/>
      <c r="B372" s="193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0"/>
    </row>
    <row r="373" spans="1:14">
      <c r="A373" s="252"/>
      <c r="B373" s="193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0"/>
    </row>
    <row r="374" spans="1:14">
      <c r="A374" s="252"/>
      <c r="B374" s="193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>
        <v>79</v>
      </c>
      <c r="J374" s="33">
        <v>11.7</v>
      </c>
      <c r="K374" s="33">
        <v>37.4</v>
      </c>
      <c r="L374" s="33"/>
      <c r="M374" s="31" t="e">
        <f>(K374-L374)/L374*100</f>
        <v>#DIV/0!</v>
      </c>
      <c r="N374" s="110">
        <f>D374/D400*100</f>
        <v>0</v>
      </c>
    </row>
    <row r="375" spans="1:14">
      <c r="A375" s="252"/>
      <c r="B375" s="193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0"/>
    </row>
    <row r="376" spans="1:14">
      <c r="A376" s="252"/>
      <c r="B376" s="193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0"/>
    </row>
    <row r="377" spans="1:14">
      <c r="A377" s="252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0"/>
    </row>
    <row r="378" spans="1:14">
      <c r="A378" s="252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0"/>
    </row>
    <row r="379" spans="1:14">
      <c r="A379" s="252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0"/>
    </row>
    <row r="380" spans="1:14" ht="14.25" thickBot="1">
      <c r="A380" s="253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79</v>
      </c>
      <c r="J380" s="16">
        <f t="shared" si="76"/>
        <v>11.7</v>
      </c>
      <c r="K380" s="16">
        <f t="shared" si="76"/>
        <v>37.4</v>
      </c>
      <c r="L380" s="16">
        <f t="shared" si="76"/>
        <v>0</v>
      </c>
      <c r="M380" s="16" t="e">
        <f>(K380-L380)/L380*100</f>
        <v>#DIV/0!</v>
      </c>
      <c r="N380" s="106">
        <f>D380/D406*100</f>
        <v>0</v>
      </c>
    </row>
    <row r="381" spans="1:14" ht="14.25" thickTop="1">
      <c r="A381" s="251" t="s">
        <v>119</v>
      </c>
      <c r="B381" s="18" t="s">
        <v>19</v>
      </c>
      <c r="C381" s="34">
        <v>71.685932999999991</v>
      </c>
      <c r="D381" s="34">
        <v>264.15144599999996</v>
      </c>
      <c r="E381" s="34">
        <v>0</v>
      </c>
      <c r="F381" s="34" t="e">
        <f t="shared" si="77"/>
        <v>#DIV/0!</v>
      </c>
      <c r="G381" s="34">
        <v>2033</v>
      </c>
      <c r="H381" s="34">
        <v>243605.57175100001</v>
      </c>
      <c r="I381" s="34">
        <v>297</v>
      </c>
      <c r="J381" s="34">
        <v>22.900157999999998</v>
      </c>
      <c r="K381" s="34">
        <v>134.92478699999998</v>
      </c>
      <c r="L381" s="34">
        <v>0</v>
      </c>
      <c r="M381" s="34" t="e">
        <f>(K381-L381)/L381*100</f>
        <v>#DIV/0!</v>
      </c>
      <c r="N381" s="110" t="e">
        <f>D381/D407*100</f>
        <v>#DIV/0!</v>
      </c>
    </row>
    <row r="382" spans="1:14">
      <c r="A382" s="252"/>
      <c r="B382" s="193" t="s">
        <v>20</v>
      </c>
      <c r="C382" s="34">
        <v>23.258417999999995</v>
      </c>
      <c r="D382" s="34">
        <v>76.391199999999998</v>
      </c>
      <c r="E382" s="34">
        <v>0</v>
      </c>
      <c r="F382" s="31" t="e">
        <f t="shared" si="77"/>
        <v>#DIV/0!</v>
      </c>
      <c r="G382" s="34">
        <v>921</v>
      </c>
      <c r="H382" s="34">
        <v>18400</v>
      </c>
      <c r="I382" s="34">
        <v>129</v>
      </c>
      <c r="J382" s="34">
        <v>5.5736549999999996</v>
      </c>
      <c r="K382" s="34">
        <v>32.035730999999998</v>
      </c>
      <c r="L382" s="34">
        <v>0</v>
      </c>
      <c r="M382" s="31" t="e">
        <f>(K382-L382)/L382*100</f>
        <v>#DIV/0!</v>
      </c>
      <c r="N382" s="110"/>
    </row>
    <row r="383" spans="1:14">
      <c r="A383" s="252"/>
      <c r="B383" s="193" t="s">
        <v>21</v>
      </c>
      <c r="C383" s="34">
        <v>0.16981099999999999</v>
      </c>
      <c r="D383" s="34">
        <v>0.19811300000000004</v>
      </c>
      <c r="E383" s="34">
        <v>0</v>
      </c>
      <c r="F383" s="31" t="e">
        <f t="shared" si="77"/>
        <v>#DIV/0!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0"/>
    </row>
    <row r="384" spans="1:14">
      <c r="A384" s="252"/>
      <c r="B384" s="193" t="s">
        <v>22</v>
      </c>
      <c r="C384" s="34">
        <v>1.296697</v>
      </c>
      <c r="D384" s="34">
        <v>6.3968949999999998</v>
      </c>
      <c r="E384" s="34">
        <v>0</v>
      </c>
      <c r="F384" s="31" t="e">
        <f t="shared" si="77"/>
        <v>#DIV/0!</v>
      </c>
      <c r="G384" s="34">
        <v>486</v>
      </c>
      <c r="H384" s="34">
        <v>98590.62</v>
      </c>
      <c r="I384" s="34">
        <v>0</v>
      </c>
      <c r="J384" s="34">
        <v>0</v>
      </c>
      <c r="K384" s="34">
        <v>0</v>
      </c>
      <c r="L384" s="34">
        <v>0</v>
      </c>
      <c r="M384" s="31" t="e">
        <f>(K384-L384)/L384*100</f>
        <v>#DIV/0!</v>
      </c>
      <c r="N384" s="110"/>
    </row>
    <row r="385" spans="1:14">
      <c r="A385" s="252"/>
      <c r="B385" s="193" t="s">
        <v>23</v>
      </c>
      <c r="C385" s="34">
        <v>0</v>
      </c>
      <c r="D385" s="34">
        <v>1.1132E-2</v>
      </c>
      <c r="E385" s="34">
        <v>0</v>
      </c>
      <c r="F385" s="34" t="e">
        <f t="shared" si="77"/>
        <v>#DIV/0!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8">(K385-L385)/L385*100</f>
        <v>#DIV/0!</v>
      </c>
      <c r="N385" s="110"/>
    </row>
    <row r="386" spans="1:14">
      <c r="A386" s="252"/>
      <c r="B386" s="193" t="s">
        <v>24</v>
      </c>
      <c r="C386" s="34">
        <v>10.331761000000002</v>
      </c>
      <c r="D386" s="34">
        <v>87.147183999999996</v>
      </c>
      <c r="E386" s="34">
        <v>0</v>
      </c>
      <c r="F386" s="31" t="e">
        <f t="shared" si="77"/>
        <v>#DIV/0!</v>
      </c>
      <c r="G386" s="34">
        <v>566</v>
      </c>
      <c r="H386" s="34">
        <v>15223.34</v>
      </c>
      <c r="I386" s="34">
        <v>1</v>
      </c>
      <c r="J386" s="34">
        <v>0</v>
      </c>
      <c r="K386" s="34">
        <v>0.33160000000000006</v>
      </c>
      <c r="L386" s="34">
        <v>0</v>
      </c>
      <c r="M386" s="31" t="e">
        <f t="shared" si="78"/>
        <v>#DIV/0!</v>
      </c>
      <c r="N386" s="110"/>
    </row>
    <row r="387" spans="1:14">
      <c r="A387" s="252"/>
      <c r="B387" s="193" t="s">
        <v>25</v>
      </c>
      <c r="C387" s="33"/>
      <c r="D387" s="33"/>
      <c r="E387" s="33">
        <v>0</v>
      </c>
      <c r="F387" s="31" t="e">
        <f t="shared" si="77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78"/>
        <v>#DIV/0!</v>
      </c>
      <c r="N387" s="110" t="e">
        <f>D387/D413*100</f>
        <v>#VALUE!</v>
      </c>
    </row>
    <row r="388" spans="1:14">
      <c r="A388" s="252"/>
      <c r="B388" s="193" t="s">
        <v>26</v>
      </c>
      <c r="C388" s="34">
        <v>2.557766</v>
      </c>
      <c r="D388" s="34">
        <v>11.576717</v>
      </c>
      <c r="E388" s="34">
        <v>0</v>
      </c>
      <c r="F388" s="31" t="e">
        <f t="shared" si="77"/>
        <v>#DIV/0!</v>
      </c>
      <c r="G388" s="34">
        <v>786</v>
      </c>
      <c r="H388" s="34">
        <v>40700.07</v>
      </c>
      <c r="I388" s="34">
        <v>11</v>
      </c>
      <c r="J388" s="34">
        <v>8.7099999999999997E-2</v>
      </c>
      <c r="K388" s="34">
        <v>1.29304</v>
      </c>
      <c r="L388" s="34">
        <v>0</v>
      </c>
      <c r="M388" s="31" t="e">
        <f t="shared" si="78"/>
        <v>#DIV/0!</v>
      </c>
      <c r="N388" s="110"/>
    </row>
    <row r="389" spans="1:14">
      <c r="A389" s="252"/>
      <c r="B389" s="193" t="s">
        <v>27</v>
      </c>
      <c r="C389" s="34">
        <v>0</v>
      </c>
      <c r="D389" s="34">
        <v>0.59537799999999996</v>
      </c>
      <c r="E389" s="34">
        <v>0</v>
      </c>
      <c r="F389" s="34" t="e">
        <f t="shared" si="77"/>
        <v>#DIV/0!</v>
      </c>
      <c r="G389" s="34">
        <v>1</v>
      </c>
      <c r="H389" s="34">
        <v>20.65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8"/>
        <v>#DIV/0!</v>
      </c>
      <c r="N389" s="110"/>
    </row>
    <row r="390" spans="1:14">
      <c r="A390" s="252"/>
      <c r="B390" s="14" t="s">
        <v>28</v>
      </c>
      <c r="C390" s="34"/>
      <c r="D390" s="34"/>
      <c r="E390" s="34">
        <v>0</v>
      </c>
      <c r="F390" s="31" t="e">
        <f t="shared" si="77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78"/>
        <v>#DIV/0!</v>
      </c>
      <c r="N390" s="110"/>
    </row>
    <row r="391" spans="1:14">
      <c r="A391" s="252"/>
      <c r="B391" s="14" t="s">
        <v>29</v>
      </c>
      <c r="C391" s="34">
        <v>0</v>
      </c>
      <c r="D391" s="34">
        <v>7.2641999999999998E-2</v>
      </c>
      <c r="E391" s="34">
        <v>0</v>
      </c>
      <c r="F391" s="31" t="e">
        <f t="shared" si="77"/>
        <v>#DIV/0!</v>
      </c>
      <c r="G391" s="34">
        <v>0</v>
      </c>
      <c r="H391" s="34">
        <v>0</v>
      </c>
      <c r="I391" s="34"/>
      <c r="J391" s="34"/>
      <c r="K391" s="34"/>
      <c r="L391" s="34">
        <v>0</v>
      </c>
      <c r="M391" s="31" t="e">
        <f t="shared" si="78"/>
        <v>#DIV/0!</v>
      </c>
      <c r="N391" s="110"/>
    </row>
    <row r="392" spans="1:14">
      <c r="A392" s="252"/>
      <c r="B392" s="14" t="s">
        <v>30</v>
      </c>
      <c r="C392" s="34">
        <v>0</v>
      </c>
      <c r="D392" s="34">
        <v>0.52273599999999998</v>
      </c>
      <c r="E392" s="34">
        <v>0</v>
      </c>
      <c r="F392" s="31" t="e">
        <f t="shared" si="77"/>
        <v>#DIV/0!</v>
      </c>
      <c r="G392" s="34">
        <v>1</v>
      </c>
      <c r="H392" s="34">
        <v>20.65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78"/>
        <v>#DIV/0!</v>
      </c>
      <c r="N392" s="110"/>
    </row>
    <row r="393" spans="1:14" ht="14.25" thickBot="1">
      <c r="A393" s="253"/>
      <c r="B393" s="15" t="s">
        <v>31</v>
      </c>
      <c r="C393" s="16">
        <f t="shared" ref="C393:D393" si="79">C381+C383+C384+C385+C386+C387+C388+C389</f>
        <v>86.041967999999983</v>
      </c>
      <c r="D393" s="16">
        <f t="shared" si="79"/>
        <v>370.07686499999983</v>
      </c>
      <c r="E393" s="16">
        <f t="shared" ref="E393" si="80">E381+E383+E384+E385+E386+E387+E388+E389</f>
        <v>0</v>
      </c>
      <c r="F393" s="16" t="e">
        <f t="shared" si="77"/>
        <v>#DIV/0!</v>
      </c>
      <c r="G393" s="16">
        <f t="shared" ref="G393:K393" si="81">G381+G383+G384+G385+G386+G387+G388+G389</f>
        <v>3876</v>
      </c>
      <c r="H393" s="16">
        <f t="shared" si="81"/>
        <v>398260.85175100004</v>
      </c>
      <c r="I393" s="16">
        <f t="shared" si="81"/>
        <v>309</v>
      </c>
      <c r="J393" s="16">
        <f t="shared" si="81"/>
        <v>22.987257999999997</v>
      </c>
      <c r="K393" s="16">
        <f t="shared" si="81"/>
        <v>136.54942699999998</v>
      </c>
      <c r="L393" s="16">
        <f t="shared" ref="L393" si="82">L381+L383+L384+L385+L386+L387+L388+L389</f>
        <v>0</v>
      </c>
      <c r="M393" s="16" t="e">
        <f>(K393-L393)/L393*100</f>
        <v>#DIV/0!</v>
      </c>
      <c r="N393" s="106">
        <f>D393/D406*100</f>
        <v>4.5532594372827448</v>
      </c>
    </row>
    <row r="394" spans="1:14" ht="15" thickTop="1" thickBot="1">
      <c r="A394" s="266" t="s">
        <v>49</v>
      </c>
      <c r="B394" s="196" t="s">
        <v>19</v>
      </c>
      <c r="C394" s="32">
        <f>C225+C238+C251+C264+C277+C290+C303+C316+C329+C342+C355+C368+C381</f>
        <v>1290.7366469999999</v>
      </c>
      <c r="D394" s="32">
        <f t="shared" ref="D394:E394" si="83">D225+D238+D251+D264+D277+D290+D303+D316+D329+D342+D355+D368+D381</f>
        <v>5027.2440289999995</v>
      </c>
      <c r="E394" s="32">
        <f t="shared" si="83"/>
        <v>4098.8455190000004</v>
      </c>
      <c r="F394" s="32">
        <f t="shared" si="77"/>
        <v>22.650243969831322</v>
      </c>
      <c r="G394" s="32">
        <f>G225+G238+G251+G264+G277+G290+G303+G316+G329+G342+G355+G368+G381</f>
        <v>35321</v>
      </c>
      <c r="H394" s="32">
        <f t="shared" ref="H394:I394" si="84">H225+H238+H251+H264+H277+H290+H303+H316+H329+H342+H355+H368+H381</f>
        <v>4826308.3115740037</v>
      </c>
      <c r="I394" s="32">
        <f t="shared" si="84"/>
        <v>3330</v>
      </c>
      <c r="J394" s="32">
        <f>J225+J238+J251+J264+J277+J290+J303+J316+J329+J342+J355+J368+J381</f>
        <v>745.42040900000006</v>
      </c>
      <c r="K394" s="32">
        <f t="shared" ref="K394" si="85">K225+K238+K251+K264+K277+K290+K303+K316+K329+K342+K355+K368+K381</f>
        <v>2631.6392940000005</v>
      </c>
      <c r="L394" s="32">
        <f>L225+L238+L251+L264+L277+L290+L303+L316+L329+L342+L355+L368+L381</f>
        <v>1740.8941200000002</v>
      </c>
      <c r="M394" s="32">
        <f t="shared" ref="M394:M406" si="86">(K394-L394)/L394*100</f>
        <v>51.16595913368932</v>
      </c>
      <c r="N394" s="109">
        <f>D394/D406*100</f>
        <v>61.852951328280369</v>
      </c>
    </row>
    <row r="395" spans="1:14" ht="14.25" thickBot="1">
      <c r="A395" s="255"/>
      <c r="B395" s="193" t="s">
        <v>20</v>
      </c>
      <c r="C395" s="32">
        <f>C226+C239+C252+C265+C278+C291+C304+C317+C330+C343+C356+C369+C382</f>
        <v>412.55404699999997</v>
      </c>
      <c r="D395" s="32">
        <f t="shared" ref="D395:E395" si="87">D226+D239+D252+D265+D278+D291+D304+D317+D330+D343+D356+D369+D382</f>
        <v>1547.226048</v>
      </c>
      <c r="E395" s="32">
        <f t="shared" si="87"/>
        <v>1437.8063370000002</v>
      </c>
      <c r="F395" s="31">
        <f t="shared" si="77"/>
        <v>7.6101842219102531</v>
      </c>
      <c r="G395" s="32">
        <f>G226+G239+G252+G265+G278+G291+G304+G317+G330+G343+G356+G369+G382</f>
        <v>17997</v>
      </c>
      <c r="H395" s="32">
        <f t="shared" ref="H395:I395" si="88">H226+H239+H252+H265+H278+H291+H304+H317+H330+H343+H356+H369+H382</f>
        <v>402619.97521</v>
      </c>
      <c r="I395" s="32">
        <f t="shared" si="88"/>
        <v>1870</v>
      </c>
      <c r="J395" s="32">
        <f>J226+J239+J252+J265+J278+J291+J304+J317+J330+J343+J356+J369+J382</f>
        <v>129.39692200000002</v>
      </c>
      <c r="K395" s="32">
        <f t="shared" ref="K395" si="89">K226+K239+K252+K265+K278+K291+K304+K317+K330+K343+K356+K369+K382</f>
        <v>1003.7027390000001</v>
      </c>
      <c r="L395" s="32">
        <f>L226+L239+L252+L265+L278+L291+L304+L317+L330+L343+L356+L369+L382</f>
        <v>682.06829000000016</v>
      </c>
      <c r="M395" s="31">
        <f t="shared" si="86"/>
        <v>47.155754594602222</v>
      </c>
      <c r="N395" s="105">
        <f>D395/D406*100</f>
        <v>19.036373983187758</v>
      </c>
    </row>
    <row r="396" spans="1:14" ht="14.25" thickBot="1">
      <c r="A396" s="255"/>
      <c r="B396" s="193" t="s">
        <v>21</v>
      </c>
      <c r="C396" s="32">
        <f t="shared" ref="C396:E405" si="90">C227+C240+C253+C266+C279+C292+C305+C318+C331+C344+C357+C370+C383</f>
        <v>17.215888999999997</v>
      </c>
      <c r="D396" s="32">
        <f t="shared" si="90"/>
        <v>227.70593700000003</v>
      </c>
      <c r="E396" s="32">
        <f t="shared" si="90"/>
        <v>135.03557999999998</v>
      </c>
      <c r="F396" s="31">
        <f t="shared" si="77"/>
        <v>68.626621961411999</v>
      </c>
      <c r="G396" s="32">
        <f t="shared" ref="G396:I396" si="91">G227+G240+G253+G266+G279+G292+G305+G318+G331+G344+G357+G370+G383</f>
        <v>600</v>
      </c>
      <c r="H396" s="32">
        <f t="shared" si="91"/>
        <v>205339.04702699999</v>
      </c>
      <c r="I396" s="32">
        <f t="shared" si="91"/>
        <v>14</v>
      </c>
      <c r="J396" s="32">
        <f t="shared" ref="J396:L396" si="92">J227+J240+J253+J266+J279+J292+J305+J318+J331+J344+J357+J370+J383</f>
        <v>11.912199999999999</v>
      </c>
      <c r="K396" s="32">
        <f t="shared" si="92"/>
        <v>27.9495</v>
      </c>
      <c r="L396" s="32">
        <f t="shared" si="92"/>
        <v>28.278088999999998</v>
      </c>
      <c r="M396" s="31">
        <f t="shared" si="86"/>
        <v>-1.1619915334448427</v>
      </c>
      <c r="N396" s="105">
        <f>D396/D406*100</f>
        <v>2.801591519563269</v>
      </c>
    </row>
    <row r="397" spans="1:14" ht="14.25" thickBot="1">
      <c r="A397" s="255"/>
      <c r="B397" s="193" t="s">
        <v>22</v>
      </c>
      <c r="C397" s="32">
        <f t="shared" si="90"/>
        <v>37.93345399999999</v>
      </c>
      <c r="D397" s="32">
        <f t="shared" si="90"/>
        <v>170.54106499999997</v>
      </c>
      <c r="E397" s="32">
        <f t="shared" si="90"/>
        <v>65.326432000000011</v>
      </c>
      <c r="F397" s="31">
        <f t="shared" si="77"/>
        <v>161.05981878820498</v>
      </c>
      <c r="G397" s="32">
        <f t="shared" ref="G397:I397" si="93">G228+G241+G254+G267+G280+G293+G306+G319+G332+G345+G358+G371+G384</f>
        <v>9264</v>
      </c>
      <c r="H397" s="32">
        <f t="shared" si="93"/>
        <v>377167.46</v>
      </c>
      <c r="I397" s="32">
        <f t="shared" si="93"/>
        <v>58</v>
      </c>
      <c r="J397" s="32">
        <f t="shared" ref="J397:L397" si="94">J228+J241+J254+J267+J280+J293+J306+J319+J332+J345+J358+J371+J384</f>
        <v>6.3769</v>
      </c>
      <c r="K397" s="32">
        <f t="shared" si="94"/>
        <v>19.7057</v>
      </c>
      <c r="L397" s="32">
        <f t="shared" si="94"/>
        <v>17.679500000000001</v>
      </c>
      <c r="M397" s="31">
        <f t="shared" si="86"/>
        <v>11.460731355524755</v>
      </c>
      <c r="N397" s="105">
        <f>D397/D406*100</f>
        <v>2.0982606239260599</v>
      </c>
    </row>
    <row r="398" spans="1:14" ht="14.25" thickBot="1">
      <c r="A398" s="255"/>
      <c r="B398" s="193" t="s">
        <v>23</v>
      </c>
      <c r="C398" s="32">
        <f t="shared" si="90"/>
        <v>2.8922769999999987</v>
      </c>
      <c r="D398" s="32">
        <f t="shared" si="90"/>
        <v>43.703451000000008</v>
      </c>
      <c r="E398" s="32">
        <f t="shared" si="90"/>
        <v>36.892604999999996</v>
      </c>
      <c r="F398" s="31">
        <f t="shared" si="77"/>
        <v>18.461276995755689</v>
      </c>
      <c r="G398" s="32">
        <f t="shared" ref="G398:I398" si="95">G229+G242+G255+G268+G281+G294+G307+G320+G333+G346+G359+G372+G385</f>
        <v>311</v>
      </c>
      <c r="H398" s="32">
        <f t="shared" si="95"/>
        <v>180175.53370900001</v>
      </c>
      <c r="I398" s="32">
        <f t="shared" si="95"/>
        <v>0</v>
      </c>
      <c r="J398" s="32">
        <f t="shared" ref="J398:L398" si="96">J229+J242+J255+J268+J281+J294+J307+J320+J333+J346+J359+J372+J385</f>
        <v>0</v>
      </c>
      <c r="K398" s="32">
        <f t="shared" si="96"/>
        <v>0</v>
      </c>
      <c r="L398" s="32">
        <f t="shared" si="96"/>
        <v>0</v>
      </c>
      <c r="M398" s="31" t="e">
        <f t="shared" si="86"/>
        <v>#DIV/0!</v>
      </c>
      <c r="N398" s="105">
        <f>D398/D406*100</f>
        <v>0.53770762111156045</v>
      </c>
    </row>
    <row r="399" spans="1:14" ht="14.25" thickBot="1">
      <c r="A399" s="255"/>
      <c r="B399" s="193" t="s">
        <v>24</v>
      </c>
      <c r="C399" s="32">
        <f t="shared" si="90"/>
        <v>117.37118999999998</v>
      </c>
      <c r="D399" s="32">
        <f t="shared" si="90"/>
        <v>509.97037449999999</v>
      </c>
      <c r="E399" s="32">
        <f t="shared" si="90"/>
        <v>311.866604</v>
      </c>
      <c r="F399" s="31">
        <f t="shared" si="77"/>
        <v>63.521957131389414</v>
      </c>
      <c r="G399" s="32">
        <f t="shared" ref="G399:I399" si="97">G230+G243+G256+G269+G282+G295+G308+G321+G334+G347+G360+G373+G386</f>
        <v>1662</v>
      </c>
      <c r="H399" s="32">
        <f t="shared" si="97"/>
        <v>575906.85681999999</v>
      </c>
      <c r="I399" s="32">
        <f t="shared" si="97"/>
        <v>213</v>
      </c>
      <c r="J399" s="32">
        <f t="shared" ref="J399:L399" si="98">J230+J243+J256+J269+J282+J295+J308+J321+J334+J347+J360+J373+J386</f>
        <v>94.649498000000008</v>
      </c>
      <c r="K399" s="32">
        <f t="shared" si="98"/>
        <v>305.275826</v>
      </c>
      <c r="L399" s="32">
        <f t="shared" si="98"/>
        <v>96.963174000000009</v>
      </c>
      <c r="M399" s="31">
        <f t="shared" si="86"/>
        <v>214.83687404869806</v>
      </c>
      <c r="N399" s="105">
        <f>D399/D406*100</f>
        <v>6.2744463111109132</v>
      </c>
    </row>
    <row r="400" spans="1:14" ht="14.25" thickBot="1">
      <c r="A400" s="255"/>
      <c r="B400" s="193" t="s">
        <v>25</v>
      </c>
      <c r="C400" s="32">
        <f t="shared" si="90"/>
        <v>129.84510899999998</v>
      </c>
      <c r="D400" s="32">
        <f t="shared" si="90"/>
        <v>1482.155231</v>
      </c>
      <c r="E400" s="32">
        <f t="shared" si="90"/>
        <v>996.16110100000014</v>
      </c>
      <c r="F400" s="31">
        <f t="shared" si="77"/>
        <v>48.786700214667363</v>
      </c>
      <c r="G400" s="32">
        <f t="shared" ref="G400:I400" si="99">G231+G244+G257+G270+G283+G296+G309+G322+G335+G348+G361+G374+G387</f>
        <v>310</v>
      </c>
      <c r="H400" s="32">
        <f t="shared" si="99"/>
        <v>30048.009715999997</v>
      </c>
      <c r="I400" s="32">
        <f t="shared" si="99"/>
        <v>1165</v>
      </c>
      <c r="J400" s="32">
        <f t="shared" ref="J400:L400" si="100">J231+J244+J257+J270+J283+J296+J309+J322+J335+J348+J361+J374+J387</f>
        <v>171.13572399999993</v>
      </c>
      <c r="K400" s="32">
        <f t="shared" si="100"/>
        <v>661.6688089999999</v>
      </c>
      <c r="L400" s="32">
        <f t="shared" si="100"/>
        <v>321.83765</v>
      </c>
      <c r="M400" s="31">
        <f t="shared" si="86"/>
        <v>105.59086514582738</v>
      </c>
      <c r="N400" s="105">
        <f>D400/D406*100</f>
        <v>18.23577189314101</v>
      </c>
    </row>
    <row r="401" spans="1:14" ht="14.25" thickBot="1">
      <c r="A401" s="255"/>
      <c r="B401" s="193" t="s">
        <v>26</v>
      </c>
      <c r="C401" s="32">
        <f t="shared" si="90"/>
        <v>128.26065500000007</v>
      </c>
      <c r="D401" s="32">
        <f t="shared" si="90"/>
        <v>658.9162950000001</v>
      </c>
      <c r="E401" s="32">
        <f t="shared" si="90"/>
        <v>817.10689000000025</v>
      </c>
      <c r="F401" s="31">
        <f t="shared" si="77"/>
        <v>-19.359841036219887</v>
      </c>
      <c r="G401" s="32">
        <f t="shared" ref="G401:I401" si="101">G232+G245+G258+G271+G284+G297+G310+G323+G336+G349+G362+G375+G388</f>
        <v>32452</v>
      </c>
      <c r="H401" s="32">
        <f t="shared" si="101"/>
        <v>6230132.168576045</v>
      </c>
      <c r="I401" s="32">
        <f t="shared" si="101"/>
        <v>721</v>
      </c>
      <c r="J401" s="32">
        <f t="shared" ref="J401:L401" si="102">J232+J245+J258+J271+J284+J297+J310+J323+J336+J349+J362+J375+J388</f>
        <v>-93.072555999999977</v>
      </c>
      <c r="K401" s="32">
        <f t="shared" si="102"/>
        <v>188.68069800000001</v>
      </c>
      <c r="L401" s="32">
        <f t="shared" si="102"/>
        <v>174.92760900000002</v>
      </c>
      <c r="M401" s="31">
        <f t="shared" si="86"/>
        <v>7.8621602836862579</v>
      </c>
      <c r="N401" s="105">
        <f>D401/D406*100</f>
        <v>8.1070099817996795</v>
      </c>
    </row>
    <row r="402" spans="1:14" ht="14.25" thickBot="1">
      <c r="A402" s="255"/>
      <c r="B402" s="193" t="s">
        <v>27</v>
      </c>
      <c r="C402" s="32">
        <f t="shared" si="90"/>
        <v>0</v>
      </c>
      <c r="D402" s="32">
        <f t="shared" si="90"/>
        <v>7.4987070000000005</v>
      </c>
      <c r="E402" s="32">
        <f t="shared" si="90"/>
        <v>12.804811000000001</v>
      </c>
      <c r="F402" s="31">
        <f t="shared" si="77"/>
        <v>-41.438362502968609</v>
      </c>
      <c r="G402" s="32">
        <f t="shared" ref="G402:I402" si="103">G233+G246+G259+G272+G285+G298+G311+G324+G337+G350+G363+G376+G389</f>
        <v>5</v>
      </c>
      <c r="H402" s="32">
        <f t="shared" si="103"/>
        <v>1271.3209449999999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5">
        <f>D402/D406*100</f>
        <v>9.2260721067144238E-2</v>
      </c>
    </row>
    <row r="403" spans="1:14" ht="14.25" thickBot="1">
      <c r="A403" s="255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31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5">
        <f>D403/D406*100</f>
        <v>0</v>
      </c>
    </row>
    <row r="404" spans="1:14" ht="14.25" thickBot="1">
      <c r="A404" s="255"/>
      <c r="B404" s="14" t="s">
        <v>29</v>
      </c>
      <c r="C404" s="32">
        <f t="shared" si="90"/>
        <v>0</v>
      </c>
      <c r="D404" s="32">
        <f t="shared" si="90"/>
        <v>1.4877360000000002</v>
      </c>
      <c r="E404" s="32">
        <f t="shared" si="90"/>
        <v>5.8301879999999997</v>
      </c>
      <c r="F404" s="31">
        <f t="shared" si="77"/>
        <v>-74.482195085304284</v>
      </c>
      <c r="G404" s="32">
        <f t="shared" ref="G404:I404" si="107">G235+G248+G261+G274+G287+G300+G313+G326+G339+G352+G365+G378+G391</f>
        <v>1</v>
      </c>
      <c r="H404" s="32">
        <f t="shared" si="107"/>
        <v>1000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5">
        <f>D404/D406*100</f>
        <v>1.8304435166962639E-2</v>
      </c>
    </row>
    <row r="405" spans="1:14" ht="14.25" thickBot="1">
      <c r="A405" s="255"/>
      <c r="B405" s="14" t="s">
        <v>30</v>
      </c>
      <c r="C405" s="32">
        <f t="shared" si="90"/>
        <v>0</v>
      </c>
      <c r="D405" s="32">
        <f t="shared" si="90"/>
        <v>6.0109710000000005</v>
      </c>
      <c r="E405" s="32">
        <f t="shared" si="90"/>
        <v>7.4274529999999999</v>
      </c>
      <c r="F405" s="31">
        <f t="shared" si="77"/>
        <v>-19.070898193499165</v>
      </c>
      <c r="G405" s="32">
        <f t="shared" ref="G405:I405" si="109">G236+G249+G262+G275+G288+G301+G314+G327+G340+G353+G366+G379+G392</f>
        <v>4</v>
      </c>
      <c r="H405" s="32">
        <f t="shared" si="109"/>
        <v>271.32094499999999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5">
        <f>D405/D406*100</f>
        <v>7.3956285900181606E-2</v>
      </c>
    </row>
    <row r="406" spans="1:14" ht="14.25" thickBot="1">
      <c r="A406" s="256"/>
      <c r="B406" s="15" t="s">
        <v>31</v>
      </c>
      <c r="C406" s="16">
        <f t="shared" ref="C406:L406" si="111">C394+C396+C397+C398+C399+C400+C401+C402</f>
        <v>1724.2552209999999</v>
      </c>
      <c r="D406" s="16">
        <f t="shared" si="111"/>
        <v>8127.735089499999</v>
      </c>
      <c r="E406" s="16">
        <f t="shared" si="111"/>
        <v>6474.0395419999995</v>
      </c>
      <c r="F406" s="16">
        <f t="shared" si="77"/>
        <v>25.543488524772428</v>
      </c>
      <c r="G406" s="16">
        <f t="shared" si="111"/>
        <v>79925</v>
      </c>
      <c r="H406" s="16">
        <f t="shared" si="111"/>
        <v>12426348.70836705</v>
      </c>
      <c r="I406" s="16">
        <f t="shared" si="111"/>
        <v>5501</v>
      </c>
      <c r="J406" s="16">
        <f t="shared" si="111"/>
        <v>936.42217500000004</v>
      </c>
      <c r="K406" s="16">
        <f t="shared" si="111"/>
        <v>3834.9198270000006</v>
      </c>
      <c r="L406" s="16">
        <f t="shared" si="111"/>
        <v>2380.5801419999998</v>
      </c>
      <c r="M406" s="16">
        <f t="shared" si="86"/>
        <v>61.091817886801515</v>
      </c>
      <c r="N406" s="106">
        <f>D406/D406*100</f>
        <v>100</v>
      </c>
    </row>
    <row r="407" spans="1:14" ht="14.25" thickTop="1"/>
    <row r="409" spans="1:14">
      <c r="A409" s="214" t="s">
        <v>128</v>
      </c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  <c r="L409" s="214"/>
      <c r="M409" s="214"/>
      <c r="N409" s="214"/>
    </row>
    <row r="410" spans="1:14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  <c r="L410" s="214"/>
      <c r="M410" s="214"/>
      <c r="N410" s="214"/>
    </row>
    <row r="411" spans="1:14" ht="14.25" thickBot="1">
      <c r="A411" s="254" t="str">
        <f>A3</f>
        <v>财字3号表                                             （2023年4月）                                           单位：万元</v>
      </c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</row>
    <row r="412" spans="1:14" ht="14.25" thickBot="1">
      <c r="A412" s="271" t="s">
        <v>2</v>
      </c>
      <c r="B412" s="37" t="s">
        <v>3</v>
      </c>
      <c r="C412" s="221" t="s">
        <v>4</v>
      </c>
      <c r="D412" s="221"/>
      <c r="E412" s="221"/>
      <c r="F412" s="258"/>
      <c r="G412" s="216" t="s">
        <v>5</v>
      </c>
      <c r="H412" s="258"/>
      <c r="I412" s="216" t="s">
        <v>6</v>
      </c>
      <c r="J412" s="222"/>
      <c r="K412" s="222"/>
      <c r="L412" s="222"/>
      <c r="M412" s="222"/>
      <c r="N412" s="275" t="s">
        <v>7</v>
      </c>
    </row>
    <row r="413" spans="1:14" ht="14.25" thickBot="1">
      <c r="A413" s="271"/>
      <c r="B413" s="24" t="s">
        <v>8</v>
      </c>
      <c r="C413" s="223" t="s">
        <v>9</v>
      </c>
      <c r="D413" s="223" t="s">
        <v>10</v>
      </c>
      <c r="E413" s="223" t="s">
        <v>11</v>
      </c>
      <c r="F413" s="193" t="s">
        <v>12</v>
      </c>
      <c r="G413" s="223" t="s">
        <v>13</v>
      </c>
      <c r="H413" s="223" t="s">
        <v>14</v>
      </c>
      <c r="I413" s="193" t="s">
        <v>13</v>
      </c>
      <c r="J413" s="259" t="s">
        <v>15</v>
      </c>
      <c r="K413" s="260"/>
      <c r="L413" s="261"/>
      <c r="M413" s="93" t="s">
        <v>12</v>
      </c>
      <c r="N413" s="276"/>
    </row>
    <row r="414" spans="1:14" ht="14.25" thickBot="1">
      <c r="A414" s="271"/>
      <c r="B414" s="38" t="s">
        <v>16</v>
      </c>
      <c r="C414" s="224"/>
      <c r="D414" s="224"/>
      <c r="E414" s="224"/>
      <c r="F414" s="197" t="s">
        <v>17</v>
      </c>
      <c r="G414" s="262"/>
      <c r="H414" s="262"/>
      <c r="I414" s="24" t="s">
        <v>18</v>
      </c>
      <c r="J414" s="195" t="s">
        <v>9</v>
      </c>
      <c r="K414" s="25" t="s">
        <v>10</v>
      </c>
      <c r="L414" s="195" t="s">
        <v>11</v>
      </c>
      <c r="M414" s="193" t="s">
        <v>17</v>
      </c>
      <c r="N414" s="112" t="s">
        <v>17</v>
      </c>
    </row>
    <row r="415" spans="1:14" ht="14.25" thickBot="1">
      <c r="A415" s="271"/>
      <c r="B415" s="193" t="s">
        <v>19</v>
      </c>
      <c r="C415" s="71">
        <v>432.04612700000007</v>
      </c>
      <c r="D415" s="71">
        <v>1707.543866</v>
      </c>
      <c r="E415" s="71">
        <v>1426.6497999999999</v>
      </c>
      <c r="F415" s="31">
        <f t="shared" ref="F415:F423" si="112">(D415-E415)/E415*100</f>
        <v>19.689069174509406</v>
      </c>
      <c r="G415" s="75">
        <v>12989</v>
      </c>
      <c r="H415" s="75">
        <v>1512136.92</v>
      </c>
      <c r="I415" s="75">
        <v>1264</v>
      </c>
      <c r="J415" s="72">
        <v>165.57094900000004</v>
      </c>
      <c r="K415" s="72">
        <v>591.77579400000002</v>
      </c>
      <c r="L415" s="72">
        <v>520.20016699999996</v>
      </c>
      <c r="M415" s="31">
        <f t="shared" ref="M415:M422" si="113">(K415-L415)/L415*100</f>
        <v>13.759247216850673</v>
      </c>
      <c r="N415" s="105">
        <f t="shared" ref="N415:N423" si="114">D415/D519*100</f>
        <v>51.403787819606507</v>
      </c>
    </row>
    <row r="416" spans="1:14" ht="14.25" thickBot="1">
      <c r="A416" s="271"/>
      <c r="B416" s="193" t="s">
        <v>20</v>
      </c>
      <c r="C416" s="71">
        <v>151.29623300000003</v>
      </c>
      <c r="D416" s="71">
        <v>576.56513500000005</v>
      </c>
      <c r="E416" s="71">
        <v>515.76504999999997</v>
      </c>
      <c r="F416" s="31">
        <f t="shared" si="112"/>
        <v>11.788329783105715</v>
      </c>
      <c r="G416" s="75">
        <v>7359</v>
      </c>
      <c r="H416" s="75">
        <v>147180</v>
      </c>
      <c r="I416" s="75">
        <v>716</v>
      </c>
      <c r="J416" s="72">
        <v>57.958900999999997</v>
      </c>
      <c r="K416" s="72">
        <v>223.457731</v>
      </c>
      <c r="L416" s="72">
        <v>215.31024400000001</v>
      </c>
      <c r="M416" s="31">
        <f t="shared" si="113"/>
        <v>3.7840684440448564</v>
      </c>
      <c r="N416" s="105">
        <f t="shared" si="114"/>
        <v>51.39772811246025</v>
      </c>
    </row>
    <row r="417" spans="1:14" ht="14.25" thickBot="1">
      <c r="A417" s="271"/>
      <c r="B417" s="193" t="s">
        <v>21</v>
      </c>
      <c r="C417" s="71">
        <v>1.5336230000000057</v>
      </c>
      <c r="D417" s="71">
        <v>44.857809000000003</v>
      </c>
      <c r="E417" s="71">
        <v>47.613767000000003</v>
      </c>
      <c r="F417" s="31">
        <f t="shared" si="112"/>
        <v>-5.7881536657244519</v>
      </c>
      <c r="G417" s="75">
        <v>116</v>
      </c>
      <c r="H417" s="75">
        <v>50451.82</v>
      </c>
      <c r="I417" s="75">
        <v>54</v>
      </c>
      <c r="J417" s="72">
        <v>1.162700000000001</v>
      </c>
      <c r="K417" s="72">
        <v>47.171714999999999</v>
      </c>
      <c r="L417" s="72">
        <v>3.0952799999999998</v>
      </c>
      <c r="M417" s="31">
        <f t="shared" si="113"/>
        <v>1423.9886213848183</v>
      </c>
      <c r="N417" s="105">
        <f t="shared" si="114"/>
        <v>49.097113503634219</v>
      </c>
    </row>
    <row r="418" spans="1:14" ht="14.25" thickBot="1">
      <c r="A418" s="271"/>
      <c r="B418" s="193" t="s">
        <v>22</v>
      </c>
      <c r="C418" s="71">
        <v>33.003514999999993</v>
      </c>
      <c r="D418" s="71">
        <v>167.42600999999999</v>
      </c>
      <c r="E418" s="71">
        <v>88.163387</v>
      </c>
      <c r="F418" s="31">
        <f t="shared" si="112"/>
        <v>89.90423995393914</v>
      </c>
      <c r="G418" s="75">
        <v>14614</v>
      </c>
      <c r="H418" s="75">
        <v>103589.16</v>
      </c>
      <c r="I418" s="75">
        <v>363</v>
      </c>
      <c r="J418" s="72">
        <v>16.780557999999999</v>
      </c>
      <c r="K418" s="72">
        <v>49.279277999999998</v>
      </c>
      <c r="L418" s="72">
        <v>54.527349999999998</v>
      </c>
      <c r="M418" s="31">
        <f t="shared" si="113"/>
        <v>-9.6246599183712416</v>
      </c>
      <c r="N418" s="105">
        <f t="shared" si="114"/>
        <v>47.677800830428517</v>
      </c>
    </row>
    <row r="419" spans="1:14" ht="14.25" thickBot="1">
      <c r="A419" s="271"/>
      <c r="B419" s="193" t="s">
        <v>23</v>
      </c>
      <c r="C419" s="71">
        <v>0.38130700000000006</v>
      </c>
      <c r="D419" s="71">
        <v>3.0918480000000002</v>
      </c>
      <c r="E419" s="71">
        <v>5.5069150000000002</v>
      </c>
      <c r="F419" s="31">
        <f t="shared" si="112"/>
        <v>-43.855171180234301</v>
      </c>
      <c r="G419" s="75">
        <v>28</v>
      </c>
      <c r="H419" s="75">
        <v>242.09</v>
      </c>
      <c r="I419" s="75">
        <v>3</v>
      </c>
      <c r="J419" s="72">
        <v>1.0411380000000001</v>
      </c>
      <c r="K419" s="72">
        <v>3.1455380000000002</v>
      </c>
      <c r="L419" s="72"/>
      <c r="M419" s="31" t="e">
        <f t="shared" si="113"/>
        <v>#DIV/0!</v>
      </c>
      <c r="N419" s="105">
        <f t="shared" si="114"/>
        <v>87.509152543140431</v>
      </c>
    </row>
    <row r="420" spans="1:14" ht="14.25" thickBot="1">
      <c r="A420" s="271"/>
      <c r="B420" s="193" t="s">
        <v>24</v>
      </c>
      <c r="C420" s="71">
        <v>43.299527999999995</v>
      </c>
      <c r="D420" s="71">
        <v>123.362951</v>
      </c>
      <c r="E420" s="71">
        <v>559.44602699999996</v>
      </c>
      <c r="F420" s="31">
        <f t="shared" si="112"/>
        <v>-77.949088018101165</v>
      </c>
      <c r="G420" s="75">
        <v>175</v>
      </c>
      <c r="H420" s="75">
        <v>48873.11</v>
      </c>
      <c r="I420" s="75">
        <v>24</v>
      </c>
      <c r="J420" s="72">
        <v>3.2690939999999999</v>
      </c>
      <c r="K420" s="72">
        <v>7.1575829999999998</v>
      </c>
      <c r="L420" s="72">
        <v>505.567046</v>
      </c>
      <c r="M420" s="31">
        <f t="shared" si="113"/>
        <v>-98.584246529391081</v>
      </c>
      <c r="N420" s="105">
        <f t="shared" si="114"/>
        <v>40.444975294632272</v>
      </c>
    </row>
    <row r="421" spans="1:14" ht="14.25" thickBot="1">
      <c r="A421" s="271"/>
      <c r="B421" s="193" t="s">
        <v>25</v>
      </c>
      <c r="C421" s="71">
        <v>1.0274140000000216</v>
      </c>
      <c r="D421" s="71">
        <v>876.86436900000001</v>
      </c>
      <c r="E421" s="71">
        <v>526.94435799999997</v>
      </c>
      <c r="F421" s="31">
        <f t="shared" si="112"/>
        <v>66.40549532176604</v>
      </c>
      <c r="G421" s="75">
        <v>14</v>
      </c>
      <c r="H421" s="75">
        <v>14689.95</v>
      </c>
      <c r="I421" s="75">
        <v>249</v>
      </c>
      <c r="J421" s="72">
        <v>119.42499999999995</v>
      </c>
      <c r="K421" s="72">
        <v>704.68747499999995</v>
      </c>
      <c r="L421" s="72">
        <v>397.99847599999998</v>
      </c>
      <c r="M421" s="31">
        <f t="shared" si="113"/>
        <v>77.057832502856115</v>
      </c>
      <c r="N421" s="105">
        <f t="shared" si="114"/>
        <v>60.824422289916413</v>
      </c>
    </row>
    <row r="422" spans="1:14" ht="14.25" thickBot="1">
      <c r="A422" s="271"/>
      <c r="B422" s="193" t="s">
        <v>26</v>
      </c>
      <c r="C422" s="71">
        <v>139.00734700000004</v>
      </c>
      <c r="D422" s="71">
        <v>472.33728100000002</v>
      </c>
      <c r="E422" s="71">
        <v>226.526802</v>
      </c>
      <c r="F422" s="31">
        <f t="shared" si="112"/>
        <v>108.5127573557499</v>
      </c>
      <c r="G422" s="75">
        <v>21557</v>
      </c>
      <c r="H422" s="75">
        <v>1527312</v>
      </c>
      <c r="I422" s="75">
        <v>154</v>
      </c>
      <c r="J422" s="72">
        <v>0.7482960000000034</v>
      </c>
      <c r="K422" s="72">
        <v>41.491492000000001</v>
      </c>
      <c r="L422" s="72">
        <v>12.572384</v>
      </c>
      <c r="M422" s="31">
        <f t="shared" si="113"/>
        <v>230.02087750421879</v>
      </c>
      <c r="N422" s="105">
        <f t="shared" si="114"/>
        <v>70.820864030010426</v>
      </c>
    </row>
    <row r="423" spans="1:14" ht="14.25" thickBot="1">
      <c r="A423" s="271"/>
      <c r="B423" s="193" t="s">
        <v>27</v>
      </c>
      <c r="C423" s="71">
        <v>25</v>
      </c>
      <c r="D423" s="71">
        <v>76.209999999999994</v>
      </c>
      <c r="E423" s="71"/>
      <c r="F423" s="31" t="e">
        <f t="shared" si="112"/>
        <v>#DIV/0!</v>
      </c>
      <c r="G423" s="75">
        <v>9</v>
      </c>
      <c r="H423" s="75">
        <v>33035.81</v>
      </c>
      <c r="I423" s="75">
        <v>0</v>
      </c>
      <c r="J423" s="72"/>
      <c r="K423" s="72"/>
      <c r="L423" s="72"/>
      <c r="M423" s="31"/>
      <c r="N423" s="105">
        <f t="shared" si="114"/>
        <v>100</v>
      </c>
    </row>
    <row r="424" spans="1:14" ht="14.25" thickBot="1">
      <c r="A424" s="271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5"/>
    </row>
    <row r="425" spans="1:14" ht="14.25" thickBot="1">
      <c r="A425" s="271"/>
      <c r="B425" s="14" t="s">
        <v>29</v>
      </c>
      <c r="C425" s="71">
        <v>23.098019000000008</v>
      </c>
      <c r="D425" s="71">
        <v>70.788661000000005</v>
      </c>
      <c r="E425" s="71"/>
      <c r="F425" s="31" t="e">
        <f>(D425-E425)/E425*100</f>
        <v>#DIV/0!</v>
      </c>
      <c r="G425" s="75">
        <v>4</v>
      </c>
      <c r="H425" s="75">
        <v>32844.53</v>
      </c>
      <c r="I425" s="75">
        <v>0</v>
      </c>
      <c r="J425" s="72"/>
      <c r="K425" s="72"/>
      <c r="L425" s="72"/>
      <c r="M425" s="31"/>
      <c r="N425" s="105">
        <f>D425/D529*100</f>
        <v>100</v>
      </c>
    </row>
    <row r="426" spans="1:14" ht="14.25" thickBot="1">
      <c r="A426" s="271"/>
      <c r="B426" s="14" t="s">
        <v>30</v>
      </c>
      <c r="C426" s="71">
        <v>1.9060380000000001</v>
      </c>
      <c r="D426" s="71">
        <v>5.4135850000000003</v>
      </c>
      <c r="E426" s="71"/>
      <c r="F426" s="31"/>
      <c r="G426" s="75">
        <v>5</v>
      </c>
      <c r="H426" s="75">
        <v>191.28</v>
      </c>
      <c r="I426" s="75">
        <v>0</v>
      </c>
      <c r="J426" s="72"/>
      <c r="K426" s="72"/>
      <c r="L426" s="72"/>
      <c r="M426" s="31"/>
      <c r="N426" s="105">
        <f>D426/D530*100</f>
        <v>100</v>
      </c>
    </row>
    <row r="427" spans="1:14" ht="14.25" thickBot="1">
      <c r="A427" s="274"/>
      <c r="B427" s="15" t="s">
        <v>31</v>
      </c>
      <c r="C427" s="16">
        <f>C415+C417+C418+C419+C420+C421+C422+C423</f>
        <v>675.29886100000022</v>
      </c>
      <c r="D427" s="16">
        <f t="shared" ref="D427:L427" si="115">D415+D417+D418+D419+D420+D421+D422+D423</f>
        <v>3471.6941340000003</v>
      </c>
      <c r="E427" s="16">
        <f t="shared" si="115"/>
        <v>2880.851056</v>
      </c>
      <c r="F427" s="16">
        <f>(D427-E427)/E427*100</f>
        <v>20.509324033585177</v>
      </c>
      <c r="G427" s="16">
        <f t="shared" si="115"/>
        <v>49502</v>
      </c>
      <c r="H427" s="16">
        <f t="shared" si="115"/>
        <v>3290330.86</v>
      </c>
      <c r="I427" s="16">
        <f t="shared" si="115"/>
        <v>2111</v>
      </c>
      <c r="J427" s="16">
        <f t="shared" si="115"/>
        <v>307.99773499999998</v>
      </c>
      <c r="K427" s="16">
        <f t="shared" si="115"/>
        <v>1444.708875</v>
      </c>
      <c r="L427" s="16">
        <f t="shared" si="115"/>
        <v>1493.960703</v>
      </c>
      <c r="M427" s="16">
        <f t="shared" ref="M427:M430" si="116">(K427-L427)/L427*100</f>
        <v>-3.2967284816192342</v>
      </c>
      <c r="N427" s="106">
        <f>D427/D531*100</f>
        <v>55.478864264929818</v>
      </c>
    </row>
    <row r="428" spans="1:14" ht="15" thickTop="1" thickBot="1">
      <c r="A428" s="271" t="s">
        <v>32</v>
      </c>
      <c r="B428" s="193" t="s">
        <v>19</v>
      </c>
      <c r="C428" s="19">
        <v>103.79145200000001</v>
      </c>
      <c r="D428" s="19">
        <v>381.93656399999998</v>
      </c>
      <c r="E428" s="19">
        <v>339.652018</v>
      </c>
      <c r="F428" s="31">
        <f>(D428-E428)/E428*100</f>
        <v>12.449372816621974</v>
      </c>
      <c r="G428" s="20">
        <v>2791</v>
      </c>
      <c r="H428" s="20">
        <v>382060.19329999998</v>
      </c>
      <c r="I428" s="20">
        <v>424</v>
      </c>
      <c r="J428" s="19">
        <v>44.631734999999999</v>
      </c>
      <c r="K428" s="20">
        <v>254.118539</v>
      </c>
      <c r="L428" s="20">
        <v>153.68071499999999</v>
      </c>
      <c r="M428" s="31">
        <f t="shared" si="116"/>
        <v>65.354865117591373</v>
      </c>
      <c r="N428" s="105">
        <f>D428/D519*100</f>
        <v>11.497793109348772</v>
      </c>
    </row>
    <row r="429" spans="1:14" ht="14.25" thickBot="1">
      <c r="A429" s="271"/>
      <c r="B429" s="193" t="s">
        <v>20</v>
      </c>
      <c r="C429" s="20">
        <v>32.62247</v>
      </c>
      <c r="D429" s="20">
        <v>115.79729399999999</v>
      </c>
      <c r="E429" s="20">
        <v>111.795179</v>
      </c>
      <c r="F429" s="31">
        <f>(D429-E429)/E429*100</f>
        <v>3.5798636719388313</v>
      </c>
      <c r="G429" s="20">
        <v>1311</v>
      </c>
      <c r="H429" s="20">
        <v>26000</v>
      </c>
      <c r="I429" s="21">
        <v>238</v>
      </c>
      <c r="J429" s="20">
        <v>21.011378000000001</v>
      </c>
      <c r="K429" s="20">
        <v>113.88062499999999</v>
      </c>
      <c r="L429" s="20">
        <v>36.653644999999997</v>
      </c>
      <c r="M429" s="31">
        <f t="shared" si="116"/>
        <v>210.69386141541995</v>
      </c>
      <c r="N429" s="105">
        <f>D429/D520*100</f>
        <v>10.322715460709611</v>
      </c>
    </row>
    <row r="430" spans="1:14" ht="14.25" thickBot="1">
      <c r="A430" s="271"/>
      <c r="B430" s="193" t="s">
        <v>21</v>
      </c>
      <c r="C430" s="20"/>
      <c r="D430" s="20"/>
      <c r="E430" s="20">
        <v>3.2929590000000002</v>
      </c>
      <c r="F430" s="31">
        <f>(D430-E430)/E430*100</f>
        <v>-100</v>
      </c>
      <c r="G430" s="20">
        <v>1</v>
      </c>
      <c r="H430" s="20">
        <v>0.2</v>
      </c>
      <c r="I430" s="20"/>
      <c r="J430" s="20"/>
      <c r="K430" s="20"/>
      <c r="L430" s="20"/>
      <c r="M430" s="31" t="e">
        <f t="shared" si="116"/>
        <v>#DIV/0!</v>
      </c>
      <c r="N430" s="105">
        <f>D430/D521*100</f>
        <v>0</v>
      </c>
    </row>
    <row r="431" spans="1:14" ht="14.25" thickBot="1">
      <c r="A431" s="271"/>
      <c r="B431" s="193" t="s">
        <v>22</v>
      </c>
      <c r="C431" s="20">
        <v>3.52142</v>
      </c>
      <c r="D431" s="20">
        <v>13.397004000000001</v>
      </c>
      <c r="E431" s="20">
        <v>2.3436919999999999</v>
      </c>
      <c r="F431" s="31">
        <f>(D431-E431)/E431*100</f>
        <v>471.61964968093082</v>
      </c>
      <c r="G431" s="20">
        <v>753</v>
      </c>
      <c r="H431" s="20">
        <v>2656.85</v>
      </c>
      <c r="I431" s="20">
        <v>1</v>
      </c>
      <c r="J431" s="20">
        <v>3.3471860000000002</v>
      </c>
      <c r="K431" s="20">
        <v>3.3471860000000002</v>
      </c>
      <c r="L431" s="20">
        <v>0.65006799999999998</v>
      </c>
      <c r="M431" s="31"/>
      <c r="N431" s="105">
        <f>D431/D522*100</f>
        <v>3.8150565042818272</v>
      </c>
    </row>
    <row r="432" spans="1:14" ht="14.25" thickBot="1">
      <c r="A432" s="271"/>
      <c r="B432" s="193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5"/>
    </row>
    <row r="433" spans="1:14" ht="14.25" thickBot="1">
      <c r="A433" s="271"/>
      <c r="B433" s="193" t="s">
        <v>24</v>
      </c>
      <c r="C433" s="20">
        <v>4.2887820000000003</v>
      </c>
      <c r="D433" s="20">
        <v>9.7997530000000008</v>
      </c>
      <c r="E433" s="20">
        <v>13.996546</v>
      </c>
      <c r="F433" s="31">
        <f>(D433-E433)/E433*100</f>
        <v>-29.984490459289027</v>
      </c>
      <c r="G433" s="20">
        <v>221</v>
      </c>
      <c r="H433" s="20">
        <v>51613</v>
      </c>
      <c r="I433" s="20">
        <v>3</v>
      </c>
      <c r="J433" s="20"/>
      <c r="K433" s="20">
        <v>30.890663</v>
      </c>
      <c r="L433" s="20">
        <v>6.9076690000000003</v>
      </c>
      <c r="M433" s="31">
        <f>(K433-L433)/L433*100</f>
        <v>347.19373496327051</v>
      </c>
      <c r="N433" s="105">
        <f>D433/D524*100</f>
        <v>3.2128833232799248</v>
      </c>
    </row>
    <row r="434" spans="1:14" ht="14.25" thickBot="1">
      <c r="A434" s="271"/>
      <c r="B434" s="193" t="s">
        <v>25</v>
      </c>
      <c r="C434" s="22">
        <v>15.201000000000001</v>
      </c>
      <c r="D434" s="22">
        <v>288.19139999999999</v>
      </c>
      <c r="E434" s="22">
        <v>29.1036</v>
      </c>
      <c r="F434" s="31">
        <f>(D434-E434)/E434*100</f>
        <v>890.22595142868931</v>
      </c>
      <c r="G434" s="22">
        <v>111</v>
      </c>
      <c r="H434" s="22">
        <v>5154.95</v>
      </c>
      <c r="I434" s="22">
        <v>612</v>
      </c>
      <c r="J434" s="22">
        <v>12.702999999999999</v>
      </c>
      <c r="K434" s="22">
        <v>56.600200000000001</v>
      </c>
      <c r="L434" s="22">
        <v>21.228000000000002</v>
      </c>
      <c r="M434" s="31"/>
      <c r="N434" s="105">
        <f>D434/D525*100</f>
        <v>19.990634850305128</v>
      </c>
    </row>
    <row r="435" spans="1:14" ht="14.25" thickBot="1">
      <c r="A435" s="271"/>
      <c r="B435" s="193" t="s">
        <v>26</v>
      </c>
      <c r="C435" s="20">
        <v>6.95</v>
      </c>
      <c r="D435" s="20">
        <v>21.91</v>
      </c>
      <c r="E435" s="20">
        <v>19.05</v>
      </c>
      <c r="F435" s="31">
        <f>(D435-E435)/E435*100</f>
        <v>15.01312335958005</v>
      </c>
      <c r="G435" s="20">
        <v>4644</v>
      </c>
      <c r="H435" s="20">
        <v>452059.94</v>
      </c>
      <c r="I435" s="20">
        <v>77</v>
      </c>
      <c r="J435" s="20">
        <v>3.6044619999999998</v>
      </c>
      <c r="K435" s="20">
        <v>10.401163</v>
      </c>
      <c r="L435" s="20">
        <v>13.584792</v>
      </c>
      <c r="M435" s="31">
        <f>(K435-L435)/L435*100</f>
        <v>-23.435242880420986</v>
      </c>
      <c r="N435" s="105">
        <f>D435/D526*100</f>
        <v>3.2851210211745459</v>
      </c>
    </row>
    <row r="436" spans="1:14" ht="14.25" thickBot="1">
      <c r="A436" s="271"/>
      <c r="B436" s="193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5"/>
    </row>
    <row r="437" spans="1:14" ht="14.25" thickBot="1">
      <c r="A437" s="271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5"/>
    </row>
    <row r="438" spans="1:14" ht="14.25" thickBot="1">
      <c r="A438" s="271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5"/>
    </row>
    <row r="439" spans="1:14" ht="14.25" thickBot="1">
      <c r="A439" s="271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5"/>
    </row>
    <row r="440" spans="1:14" ht="14.25" thickBot="1">
      <c r="A440" s="274"/>
      <c r="B440" s="15" t="s">
        <v>31</v>
      </c>
      <c r="C440" s="16">
        <f t="shared" ref="C440:L440" si="117">C428+C430+C431+C432+C433+C434+C435+C436</f>
        <v>133.75265400000001</v>
      </c>
      <c r="D440" s="16">
        <f t="shared" si="117"/>
        <v>715.23472099999992</v>
      </c>
      <c r="E440" s="16">
        <f t="shared" si="117"/>
        <v>407.43881500000003</v>
      </c>
      <c r="F440" s="16">
        <f>(D440-E440)/E440*100</f>
        <v>75.544080403826982</v>
      </c>
      <c r="G440" s="16">
        <f t="shared" si="117"/>
        <v>8521</v>
      </c>
      <c r="H440" s="16">
        <f t="shared" si="117"/>
        <v>893545.13329999999</v>
      </c>
      <c r="I440" s="16">
        <f t="shared" si="117"/>
        <v>1117</v>
      </c>
      <c r="J440" s="16">
        <f t="shared" si="117"/>
        <v>64.286383000000001</v>
      </c>
      <c r="K440" s="16">
        <f t="shared" si="117"/>
        <v>355.35775100000001</v>
      </c>
      <c r="L440" s="16">
        <f t="shared" si="117"/>
        <v>196.051244</v>
      </c>
      <c r="M440" s="16">
        <f t="shared" ref="M440:M444" si="118">(K440-L440)/L440*100</f>
        <v>81.257585389256704</v>
      </c>
      <c r="N440" s="106">
        <f>D440/D531*100</f>
        <v>11.42969641689176</v>
      </c>
    </row>
    <row r="441" spans="1:14" ht="14.25" thickTop="1">
      <c r="A441" s="229" t="s">
        <v>33</v>
      </c>
      <c r="B441" s="18" t="s">
        <v>19</v>
      </c>
      <c r="C441" s="101">
        <v>136.54158599999988</v>
      </c>
      <c r="D441" s="101">
        <v>550.62941099999989</v>
      </c>
      <c r="E441" s="87">
        <v>538.25832600000012</v>
      </c>
      <c r="F441" s="107">
        <f>(D441-E441)/E441*100</f>
        <v>2.2983546008352436</v>
      </c>
      <c r="G441" s="72">
        <v>4275</v>
      </c>
      <c r="H441" s="72">
        <v>920298.84783000033</v>
      </c>
      <c r="I441" s="72">
        <v>223</v>
      </c>
      <c r="J441" s="72">
        <v>104</v>
      </c>
      <c r="K441" s="72">
        <v>123</v>
      </c>
      <c r="L441" s="72">
        <v>207.7</v>
      </c>
      <c r="M441" s="107">
        <f t="shared" si="118"/>
        <v>-40.77997111218103</v>
      </c>
      <c r="N441" s="108">
        <f t="shared" ref="N441:N446" si="119">D441/D519*100</f>
        <v>16.576111439282286</v>
      </c>
    </row>
    <row r="442" spans="1:14">
      <c r="A442" s="226"/>
      <c r="B442" s="193" t="s">
        <v>20</v>
      </c>
      <c r="C442" s="101">
        <v>44.349363000000011</v>
      </c>
      <c r="D442" s="101">
        <v>175.274508</v>
      </c>
      <c r="E442" s="87">
        <v>182.01956299999998</v>
      </c>
      <c r="F442" s="31">
        <f>(D442-E442)/E442*100</f>
        <v>-3.7056758563913155</v>
      </c>
      <c r="G442" s="72">
        <v>2139</v>
      </c>
      <c r="H442" s="72">
        <v>42780</v>
      </c>
      <c r="I442" s="72">
        <v>176</v>
      </c>
      <c r="J442" s="72">
        <v>1206</v>
      </c>
      <c r="K442" s="72">
        <v>50</v>
      </c>
      <c r="L442" s="72">
        <v>65.900000000000006</v>
      </c>
      <c r="M442" s="31">
        <f t="shared" si="118"/>
        <v>-24.127465857359642</v>
      </c>
      <c r="N442" s="105">
        <f t="shared" si="119"/>
        <v>15.624794078520269</v>
      </c>
    </row>
    <row r="443" spans="1:14">
      <c r="A443" s="226"/>
      <c r="B443" s="193" t="s">
        <v>21</v>
      </c>
      <c r="C443" s="101">
        <v>0.83441900000000402</v>
      </c>
      <c r="D443" s="101">
        <v>19.700901000000002</v>
      </c>
      <c r="E443" s="87">
        <v>20.455909999999999</v>
      </c>
      <c r="F443" s="31">
        <f>(D443-E443)/E443*100</f>
        <v>-3.6909088864782724</v>
      </c>
      <c r="G443" s="72">
        <v>217</v>
      </c>
      <c r="H443" s="72">
        <v>35497.614529999992</v>
      </c>
      <c r="I443" s="72">
        <v>0</v>
      </c>
      <c r="J443" s="72">
        <v>0</v>
      </c>
      <c r="K443" s="72">
        <v>0</v>
      </c>
      <c r="L443" s="72">
        <v>2</v>
      </c>
      <c r="M443" s="31">
        <f t="shared" si="118"/>
        <v>-100</v>
      </c>
      <c r="N443" s="105">
        <f t="shared" si="119"/>
        <v>21.562742231143321</v>
      </c>
    </row>
    <row r="444" spans="1:14">
      <c r="A444" s="226"/>
      <c r="B444" s="193" t="s">
        <v>22</v>
      </c>
      <c r="C444" s="101">
        <v>0.53285999999999945</v>
      </c>
      <c r="D444" s="101">
        <v>3.9357039999999999</v>
      </c>
      <c r="E444" s="87">
        <v>1.018316</v>
      </c>
      <c r="F444" s="31">
        <f>(D444-E444)/E444*100</f>
        <v>286.49142309459933</v>
      </c>
      <c r="G444" s="72">
        <v>57</v>
      </c>
      <c r="H444" s="72">
        <v>4286.01</v>
      </c>
      <c r="I444" s="72">
        <v>9</v>
      </c>
      <c r="J444" s="72">
        <v>2</v>
      </c>
      <c r="K444" s="72">
        <v>3</v>
      </c>
      <c r="L444" s="72">
        <v>4</v>
      </c>
      <c r="M444" s="31">
        <f t="shared" si="118"/>
        <v>-25</v>
      </c>
      <c r="N444" s="105">
        <f t="shared" si="119"/>
        <v>1.1207679824629451</v>
      </c>
    </row>
    <row r="445" spans="1:14">
      <c r="A445" s="226"/>
      <c r="B445" s="193" t="s">
        <v>23</v>
      </c>
      <c r="C445" s="101">
        <v>8.490700000000001E-2</v>
      </c>
      <c r="D445" s="101">
        <v>8.490700000000001E-2</v>
      </c>
      <c r="E445" s="87">
        <v>0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5">
        <f t="shared" si="119"/>
        <v>2.4031387102407447</v>
      </c>
    </row>
    <row r="446" spans="1:14">
      <c r="A446" s="226"/>
      <c r="B446" s="193" t="s">
        <v>24</v>
      </c>
      <c r="C446" s="101">
        <v>13.730722999999998</v>
      </c>
      <c r="D446" s="101">
        <v>50.131596999999999</v>
      </c>
      <c r="E446" s="87">
        <v>46.511530999999998</v>
      </c>
      <c r="F446" s="31">
        <f>(D446-E446)/E446*100</f>
        <v>7.7831581162099388</v>
      </c>
      <c r="G446" s="72">
        <v>43</v>
      </c>
      <c r="H446" s="72">
        <v>6593.99586</v>
      </c>
      <c r="I446" s="72">
        <v>0</v>
      </c>
      <c r="J446" s="72">
        <v>0</v>
      </c>
      <c r="K446" s="72">
        <v>0</v>
      </c>
      <c r="L446" s="72">
        <v>0</v>
      </c>
      <c r="M446" s="31"/>
      <c r="N446" s="105">
        <f t="shared" si="119"/>
        <v>16.435819552869333</v>
      </c>
    </row>
    <row r="447" spans="1:14">
      <c r="A447" s="226"/>
      <c r="B447" s="193" t="s">
        <v>25</v>
      </c>
      <c r="C447" s="101">
        <v>0</v>
      </c>
      <c r="D447" s="101">
        <v>0</v>
      </c>
      <c r="E447" s="87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5"/>
    </row>
    <row r="448" spans="1:14">
      <c r="A448" s="226"/>
      <c r="B448" s="193" t="s">
        <v>26</v>
      </c>
      <c r="C448" s="101">
        <v>13.191405000000067</v>
      </c>
      <c r="D448" s="101">
        <v>52.866472000000059</v>
      </c>
      <c r="E448" s="87">
        <v>81.787031999999954</v>
      </c>
      <c r="F448" s="31">
        <f>(D448-E448)/E448*100</f>
        <v>-35.360813680095291</v>
      </c>
      <c r="G448" s="72">
        <v>2105</v>
      </c>
      <c r="H448" s="72">
        <v>1668875.259999976</v>
      </c>
      <c r="I448" s="72">
        <v>4</v>
      </c>
      <c r="J448" s="72">
        <v>0.40989999999999999</v>
      </c>
      <c r="K448" s="72">
        <v>0.40989999999999999</v>
      </c>
      <c r="L448" s="72">
        <v>5.5</v>
      </c>
      <c r="M448" s="31">
        <f>(K448-L448)/L448*100</f>
        <v>-92.547272727272727</v>
      </c>
      <c r="N448" s="105">
        <f>D448/D526*100</f>
        <v>7.9266434725027732</v>
      </c>
    </row>
    <row r="449" spans="1:14">
      <c r="A449" s="226"/>
      <c r="B449" s="193" t="s">
        <v>27</v>
      </c>
      <c r="C449" s="101">
        <v>0</v>
      </c>
      <c r="D449" s="101">
        <v>0</v>
      </c>
      <c r="E449" s="87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5"/>
    </row>
    <row r="450" spans="1:14">
      <c r="A450" s="226"/>
      <c r="B450" s="14" t="s">
        <v>28</v>
      </c>
      <c r="C450" s="101">
        <v>0</v>
      </c>
      <c r="D450" s="101">
        <v>0</v>
      </c>
      <c r="E450" s="87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5"/>
    </row>
    <row r="451" spans="1:14">
      <c r="A451" s="226"/>
      <c r="B451" s="14" t="s">
        <v>29</v>
      </c>
      <c r="C451" s="101">
        <v>0</v>
      </c>
      <c r="D451" s="101">
        <v>0</v>
      </c>
      <c r="E451" s="87">
        <v>0</v>
      </c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5"/>
    </row>
    <row r="452" spans="1:14">
      <c r="A452" s="226"/>
      <c r="B452" s="14" t="s">
        <v>30</v>
      </c>
      <c r="C452" s="101">
        <v>0</v>
      </c>
      <c r="D452" s="101">
        <v>0</v>
      </c>
      <c r="E452" s="87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5"/>
    </row>
    <row r="453" spans="1:14" ht="14.25" thickBot="1">
      <c r="A453" s="212"/>
      <c r="B453" s="15" t="s">
        <v>31</v>
      </c>
      <c r="C453" s="16">
        <f t="shared" ref="C453:L453" si="120">C441+C443+C444+C445+C446+C447+C448+C449</f>
        <v>164.91589999999994</v>
      </c>
      <c r="D453" s="16">
        <f t="shared" si="120"/>
        <v>677.34899200000007</v>
      </c>
      <c r="E453" s="16">
        <f t="shared" si="120"/>
        <v>688.03111500000011</v>
      </c>
      <c r="F453" s="16">
        <f>(D453-E453)/E453*100</f>
        <v>-1.5525639418211552</v>
      </c>
      <c r="G453" s="16">
        <f t="shared" si="120"/>
        <v>6697</v>
      </c>
      <c r="H453" s="16">
        <f t="shared" si="120"/>
        <v>2635551.7282199766</v>
      </c>
      <c r="I453" s="16">
        <f t="shared" si="120"/>
        <v>236</v>
      </c>
      <c r="J453" s="16">
        <f t="shared" si="120"/>
        <v>106.40989999999999</v>
      </c>
      <c r="K453" s="16">
        <f t="shared" si="120"/>
        <v>126.40989999999999</v>
      </c>
      <c r="L453" s="16">
        <f t="shared" si="120"/>
        <v>219.2</v>
      </c>
      <c r="M453" s="16">
        <f t="shared" ref="M453:M455" si="121">(K453-L453)/L453*100</f>
        <v>-42.331249999999997</v>
      </c>
      <c r="N453" s="106">
        <f>D453/D531*100</f>
        <v>10.824269459434769</v>
      </c>
    </row>
    <row r="454" spans="1:14" ht="14.25" thickTop="1">
      <c r="A454" s="226" t="s">
        <v>34</v>
      </c>
      <c r="B454" s="193" t="s">
        <v>19</v>
      </c>
      <c r="C454" s="32">
        <v>41.740814</v>
      </c>
      <c r="D454" s="32">
        <v>131.413037</v>
      </c>
      <c r="E454" s="32">
        <v>109.09016800000001</v>
      </c>
      <c r="F454" s="31">
        <f>(D454-E454)/E454*100</f>
        <v>20.462768927076908</v>
      </c>
      <c r="G454" s="118">
        <v>829</v>
      </c>
      <c r="H454" s="118">
        <v>84029.891172000003</v>
      </c>
      <c r="I454" s="118">
        <v>11</v>
      </c>
      <c r="J454" s="118">
        <v>7.2620050000000003</v>
      </c>
      <c r="K454" s="118">
        <v>60.729213999999999</v>
      </c>
      <c r="L454" s="118">
        <v>27.820516999999999</v>
      </c>
      <c r="M454" s="31">
        <f t="shared" si="121"/>
        <v>118.28930785146805</v>
      </c>
      <c r="N454" s="105">
        <f>D454/D519*100</f>
        <v>3.9560493906972338</v>
      </c>
    </row>
    <row r="455" spans="1:14">
      <c r="A455" s="226"/>
      <c r="B455" s="193" t="s">
        <v>20</v>
      </c>
      <c r="C455" s="31">
        <v>13.989447</v>
      </c>
      <c r="D455" s="31">
        <v>45.591338</v>
      </c>
      <c r="E455" s="31">
        <v>38.975583999999998</v>
      </c>
      <c r="F455" s="31">
        <f>(D455-E455)/E455*100</f>
        <v>16.974098450968697</v>
      </c>
      <c r="G455" s="118">
        <v>422</v>
      </c>
      <c r="H455" s="118">
        <v>8380</v>
      </c>
      <c r="I455" s="118">
        <v>5</v>
      </c>
      <c r="J455" s="118">
        <v>1.9048849999999999</v>
      </c>
      <c r="K455" s="118">
        <v>26.187474000000002</v>
      </c>
      <c r="L455" s="118">
        <v>5.2613200000000004</v>
      </c>
      <c r="M455" s="31">
        <f t="shared" si="121"/>
        <v>397.73581534671905</v>
      </c>
      <c r="N455" s="105">
        <f>D455/D520*100</f>
        <v>4.0642263164373915</v>
      </c>
    </row>
    <row r="456" spans="1:14">
      <c r="A456" s="226"/>
      <c r="B456" s="193" t="s">
        <v>21</v>
      </c>
      <c r="C456" s="31">
        <v>3.3709720000000001</v>
      </c>
      <c r="D456" s="31">
        <v>24.536778000000002</v>
      </c>
      <c r="E456" s="31">
        <v>7.9528999999999996</v>
      </c>
      <c r="F456" s="31">
        <f>(D456-E456)/E456*100</f>
        <v>208.52617284261092</v>
      </c>
      <c r="G456" s="118">
        <v>59</v>
      </c>
      <c r="H456" s="118">
        <v>22140.504799999999</v>
      </c>
      <c r="I456" s="118">
        <v>2</v>
      </c>
      <c r="J456" s="118">
        <v>1.9852000000000001</v>
      </c>
      <c r="K456" s="118">
        <v>1.9852000000000001</v>
      </c>
      <c r="L456" s="118">
        <v>0.63500000000000001</v>
      </c>
      <c r="M456" s="31"/>
      <c r="N456" s="105">
        <f>D456/D521*100</f>
        <v>26.855635648176108</v>
      </c>
    </row>
    <row r="457" spans="1:14">
      <c r="A457" s="226"/>
      <c r="B457" s="193" t="s">
        <v>22</v>
      </c>
      <c r="C457" s="31">
        <v>5.2207840000000001</v>
      </c>
      <c r="D457" s="31">
        <v>21.240321999999999</v>
      </c>
      <c r="E457" s="31">
        <v>21.311603000000002</v>
      </c>
      <c r="F457" s="31">
        <f>(D457-E457)/E457*100</f>
        <v>-0.33447038216694719</v>
      </c>
      <c r="G457" s="118">
        <v>1371</v>
      </c>
      <c r="H457" s="118">
        <v>48019.5</v>
      </c>
      <c r="I457" s="118">
        <v>25</v>
      </c>
      <c r="J457" s="118">
        <v>3.1507000000000001</v>
      </c>
      <c r="K457" s="118">
        <v>9.9016999999999999</v>
      </c>
      <c r="L457" s="118">
        <v>23.722235999999999</v>
      </c>
      <c r="M457" s="31">
        <f t="shared" ref="M457:M462" si="122">(K457-L457)/L457*100</f>
        <v>-58.259836888900352</v>
      </c>
      <c r="N457" s="105">
        <f>D457/D522*100</f>
        <v>6.0485932973626326</v>
      </c>
    </row>
    <row r="458" spans="1:14">
      <c r="A458" s="226"/>
      <c r="B458" s="193" t="s">
        <v>23</v>
      </c>
      <c r="C458" s="31">
        <v>0.03</v>
      </c>
      <c r="D458" s="31">
        <v>0.03</v>
      </c>
      <c r="E458" s="31">
        <v>0</v>
      </c>
      <c r="F458" s="31"/>
      <c r="G458" s="118">
        <v>3</v>
      </c>
      <c r="H458" s="118">
        <v>3</v>
      </c>
      <c r="I458" s="118">
        <v>0</v>
      </c>
      <c r="J458" s="118">
        <v>0</v>
      </c>
      <c r="K458" s="118">
        <v>0</v>
      </c>
      <c r="L458" s="118">
        <v>0</v>
      </c>
      <c r="M458" s="31"/>
      <c r="N458" s="105"/>
    </row>
    <row r="459" spans="1:14">
      <c r="A459" s="226"/>
      <c r="B459" s="193" t="s">
        <v>24</v>
      </c>
      <c r="C459" s="31">
        <v>16.377548999999998</v>
      </c>
      <c r="D459" s="31">
        <v>30.563200999999999</v>
      </c>
      <c r="E459" s="31">
        <v>13.906264999999999</v>
      </c>
      <c r="F459" s="31">
        <f>(D459-E459)/E459*100</f>
        <v>119.780084731594</v>
      </c>
      <c r="G459" s="118">
        <v>118</v>
      </c>
      <c r="H459" s="118">
        <v>34093.690600000002</v>
      </c>
      <c r="I459" s="118">
        <v>2</v>
      </c>
      <c r="J459" s="118">
        <v>2.6812360000000002</v>
      </c>
      <c r="K459" s="118">
        <v>9.5574639999999995</v>
      </c>
      <c r="L459" s="118">
        <v>44.867514999999997</v>
      </c>
      <c r="M459" s="31">
        <f t="shared" si="122"/>
        <v>-78.69847706074205</v>
      </c>
      <c r="N459" s="105">
        <f>D459/D524*100</f>
        <v>10.020252428704305</v>
      </c>
    </row>
    <row r="460" spans="1:14">
      <c r="A460" s="226"/>
      <c r="B460" s="193" t="s">
        <v>25</v>
      </c>
      <c r="C460" s="33">
        <v>10.712</v>
      </c>
      <c r="D460" s="33">
        <v>265.41561999999999</v>
      </c>
      <c r="E460" s="33">
        <v>133.55199999999999</v>
      </c>
      <c r="F460" s="31">
        <f>(D460-E460)/E460*100</f>
        <v>98.735788307176236</v>
      </c>
      <c r="G460" s="120">
        <v>62</v>
      </c>
      <c r="H460" s="120">
        <v>6029.9</v>
      </c>
      <c r="I460" s="120">
        <v>24</v>
      </c>
      <c r="J460" s="120">
        <v>9.4499999999999993</v>
      </c>
      <c r="K460" s="120">
        <v>163.19</v>
      </c>
      <c r="L460" s="120">
        <v>48.591000000000001</v>
      </c>
      <c r="M460" s="31">
        <f t="shared" si="122"/>
        <v>235.84408635343991</v>
      </c>
      <c r="N460" s="105">
        <f>D460/D525*100</f>
        <v>18.410774030687048</v>
      </c>
    </row>
    <row r="461" spans="1:14">
      <c r="A461" s="226"/>
      <c r="B461" s="193" t="s">
        <v>26</v>
      </c>
      <c r="C461" s="31">
        <v>6.5078259999999997</v>
      </c>
      <c r="D461" s="31">
        <v>26.141231999999999</v>
      </c>
      <c r="E461" s="31">
        <v>29.998085</v>
      </c>
      <c r="F461" s="31">
        <f>(D461-E461)/E461*100</f>
        <v>-12.85699737166556</v>
      </c>
      <c r="G461" s="118">
        <v>903</v>
      </c>
      <c r="H461" s="118">
        <v>32674.400000000001</v>
      </c>
      <c r="I461" s="118">
        <v>2</v>
      </c>
      <c r="J461" s="118">
        <v>0.6492</v>
      </c>
      <c r="K461" s="118">
        <v>21.736241</v>
      </c>
      <c r="L461" s="118">
        <v>7.6927240000000001</v>
      </c>
      <c r="M461" s="31">
        <f t="shared" si="122"/>
        <v>182.55584107788084</v>
      </c>
      <c r="N461" s="105">
        <f>D461/D526*100</f>
        <v>3.919539514495697</v>
      </c>
    </row>
    <row r="462" spans="1:14">
      <c r="A462" s="226"/>
      <c r="B462" s="193" t="s">
        <v>27</v>
      </c>
      <c r="C462" s="34">
        <v>0</v>
      </c>
      <c r="D462" s="34">
        <v>0</v>
      </c>
      <c r="E462" s="34">
        <v>0</v>
      </c>
      <c r="F462" s="31" t="e">
        <f>(D462-E462)/E462*100</f>
        <v>#DIV/0!</v>
      </c>
      <c r="G462" s="118"/>
      <c r="H462" s="118">
        <v>0</v>
      </c>
      <c r="I462" s="118"/>
      <c r="J462" s="118">
        <v>0</v>
      </c>
      <c r="K462" s="119">
        <v>0</v>
      </c>
      <c r="L462" s="118">
        <v>0</v>
      </c>
      <c r="M462" s="31" t="e">
        <f t="shared" si="122"/>
        <v>#DIV/0!</v>
      </c>
      <c r="N462" s="105">
        <f>D462/D527*100</f>
        <v>0</v>
      </c>
    </row>
    <row r="463" spans="1:14">
      <c r="A463" s="226"/>
      <c r="B463" s="14" t="s">
        <v>28</v>
      </c>
      <c r="C463" s="34"/>
      <c r="D463" s="34"/>
      <c r="E463" s="34">
        <v>0</v>
      </c>
      <c r="F463" s="31" t="e">
        <f>(D463-E463)/E463*100</f>
        <v>#DIV/0!</v>
      </c>
      <c r="G463" s="119"/>
      <c r="H463" s="119">
        <v>0</v>
      </c>
      <c r="I463" s="119"/>
      <c r="J463" s="119">
        <v>0</v>
      </c>
      <c r="K463" s="119">
        <v>0</v>
      </c>
      <c r="L463" s="119">
        <v>0</v>
      </c>
      <c r="M463" s="31"/>
      <c r="N463" s="105" t="e">
        <f>D463/D528*100</f>
        <v>#DIV/0!</v>
      </c>
    </row>
    <row r="464" spans="1:14">
      <c r="A464" s="226"/>
      <c r="B464" s="14" t="s">
        <v>29</v>
      </c>
      <c r="C464" s="34"/>
      <c r="D464" s="34"/>
      <c r="E464" s="34">
        <v>0</v>
      </c>
      <c r="F464" s="31"/>
      <c r="G464" s="119"/>
      <c r="H464" s="119"/>
      <c r="I464" s="119"/>
      <c r="J464" s="119"/>
      <c r="K464" s="119"/>
      <c r="L464" s="119">
        <v>0</v>
      </c>
      <c r="M464" s="31"/>
      <c r="N464" s="105"/>
    </row>
    <row r="465" spans="1:14">
      <c r="A465" s="226"/>
      <c r="B465" s="14" t="s">
        <v>30</v>
      </c>
      <c r="C465" s="34"/>
      <c r="D465" s="34"/>
      <c r="E465" s="34">
        <v>0</v>
      </c>
      <c r="F465" s="31"/>
      <c r="G465" s="119"/>
      <c r="H465" s="119"/>
      <c r="I465" s="119"/>
      <c r="J465" s="119"/>
      <c r="K465" s="119"/>
      <c r="L465" s="119">
        <v>0</v>
      </c>
      <c r="M465" s="31" t="e">
        <f>(K465-L465)/L465*100</f>
        <v>#DIV/0!</v>
      </c>
      <c r="N465" s="105"/>
    </row>
    <row r="466" spans="1:14" ht="14.25" thickBot="1">
      <c r="A466" s="212"/>
      <c r="B466" s="15" t="s">
        <v>31</v>
      </c>
      <c r="C466" s="16">
        <f t="shared" ref="C466:L466" si="123">C454+C456+C457+C458+C459+C460+C461+C462</f>
        <v>83.959945000000005</v>
      </c>
      <c r="D466" s="16">
        <f t="shared" si="123"/>
        <v>499.34018999999995</v>
      </c>
      <c r="E466" s="16">
        <f t="shared" si="123"/>
        <v>315.81102099999998</v>
      </c>
      <c r="F466" s="16">
        <f>(D466-E466)/E466*100</f>
        <v>58.113604908044039</v>
      </c>
      <c r="G466" s="16">
        <f t="shared" si="123"/>
        <v>3345</v>
      </c>
      <c r="H466" s="16">
        <f t="shared" si="123"/>
        <v>226990.88657199999</v>
      </c>
      <c r="I466" s="16">
        <f t="shared" si="123"/>
        <v>66</v>
      </c>
      <c r="J466" s="16">
        <f t="shared" si="123"/>
        <v>25.178341000000003</v>
      </c>
      <c r="K466" s="16">
        <f t="shared" si="123"/>
        <v>267.09981899999997</v>
      </c>
      <c r="L466" s="16">
        <f t="shared" si="123"/>
        <v>153.328992</v>
      </c>
      <c r="M466" s="16">
        <f>(K466-L466)/L466*100</f>
        <v>74.200466275810356</v>
      </c>
      <c r="N466" s="106">
        <f>D466/D531*100</f>
        <v>7.9796276842844307</v>
      </c>
    </row>
    <row r="467" spans="1:14" ht="14.25" thickTop="1">
      <c r="A467" s="226" t="s">
        <v>36</v>
      </c>
      <c r="B467" s="193" t="s">
        <v>19</v>
      </c>
      <c r="C467" s="32">
        <v>37.699959</v>
      </c>
      <c r="D467" s="32">
        <v>138.769406</v>
      </c>
      <c r="E467" s="32">
        <v>97.205636999999996</v>
      </c>
      <c r="F467" s="34">
        <f>(D467-E467)/E467*100</f>
        <v>42.75859948327895</v>
      </c>
      <c r="G467" s="31">
        <v>1127</v>
      </c>
      <c r="H467" s="31">
        <v>95440.549549999996</v>
      </c>
      <c r="I467" s="33">
        <v>87</v>
      </c>
      <c r="J467" s="31">
        <v>8.8089739999999992</v>
      </c>
      <c r="K467" s="31">
        <v>65.769429000000002</v>
      </c>
      <c r="L467" s="31">
        <v>81.275682000000003</v>
      </c>
      <c r="M467" s="31">
        <f>(K467-L467)/L467*100</f>
        <v>-19.078588599231932</v>
      </c>
      <c r="N467" s="105">
        <f>D467/D519*100</f>
        <v>4.1775050374470615</v>
      </c>
    </row>
    <row r="468" spans="1:14">
      <c r="A468" s="226"/>
      <c r="B468" s="193" t="s">
        <v>20</v>
      </c>
      <c r="C468" s="31">
        <v>16.121428000000002</v>
      </c>
      <c r="D468" s="31">
        <v>61.42897</v>
      </c>
      <c r="E468" s="31">
        <v>41.337411000000003</v>
      </c>
      <c r="F468" s="31">
        <f>(D468-E468)/E468*100</f>
        <v>48.603815560679394</v>
      </c>
      <c r="G468" s="31">
        <v>659</v>
      </c>
      <c r="H468" s="31">
        <v>13180</v>
      </c>
      <c r="I468" s="33">
        <v>48</v>
      </c>
      <c r="J468" s="31">
        <v>4.5165439999999997</v>
      </c>
      <c r="K468" s="31">
        <v>31.705603</v>
      </c>
      <c r="L468" s="31">
        <v>10.545959</v>
      </c>
      <c r="M468" s="34">
        <f>(K468-L468)/L468*100</f>
        <v>200.64219859000022</v>
      </c>
      <c r="N468" s="105">
        <f>D468/D520*100</f>
        <v>5.4760673280885728</v>
      </c>
    </row>
    <row r="469" spans="1:14">
      <c r="A469" s="226"/>
      <c r="B469" s="193" t="s">
        <v>21</v>
      </c>
      <c r="C469" s="31">
        <v>0</v>
      </c>
      <c r="D469" s="31">
        <v>1.6604000000000001E-2</v>
      </c>
      <c r="E469" s="31">
        <v>1.6056600000000001</v>
      </c>
      <c r="F469" s="31"/>
      <c r="G469" s="31">
        <v>1</v>
      </c>
      <c r="H469" s="31">
        <v>10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5"/>
    </row>
    <row r="470" spans="1:14">
      <c r="A470" s="226"/>
      <c r="B470" s="193" t="s">
        <v>22</v>
      </c>
      <c r="C470" s="31">
        <v>0.15981699999999999</v>
      </c>
      <c r="D470" s="31">
        <v>0.88531400000000005</v>
      </c>
      <c r="E470" s="31">
        <v>0.46659600000000001</v>
      </c>
      <c r="F470" s="31">
        <f>(D470-E470)/E470*100</f>
        <v>89.738874743889795</v>
      </c>
      <c r="G470" s="31">
        <v>147</v>
      </c>
      <c r="H470" s="31">
        <v>7883.6</v>
      </c>
      <c r="I470" s="33">
        <v>0</v>
      </c>
      <c r="J470" s="31">
        <v>0</v>
      </c>
      <c r="K470" s="31">
        <v>0</v>
      </c>
      <c r="L470" s="31">
        <v>0</v>
      </c>
      <c r="M470" s="34" t="e">
        <f t="shared" ref="M470:M475" si="124">(K470-L470)/L470*100</f>
        <v>#DIV/0!</v>
      </c>
      <c r="N470" s="105">
        <f>D470/D522*100</f>
        <v>0.25211031765249614</v>
      </c>
    </row>
    <row r="471" spans="1:14">
      <c r="A471" s="226"/>
      <c r="B471" s="193" t="s">
        <v>23</v>
      </c>
      <c r="C471" s="31">
        <v>3.7735999999999999E-2</v>
      </c>
      <c r="D471" s="31">
        <v>0.31132199999999999</v>
      </c>
      <c r="E471" s="31">
        <v>0.31132199999999999</v>
      </c>
      <c r="F471" s="31"/>
      <c r="G471" s="31">
        <v>10</v>
      </c>
      <c r="H471" s="31">
        <v>2043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5">
        <f>D471/D523*100</f>
        <v>8.8114048258632263</v>
      </c>
    </row>
    <row r="472" spans="1:14">
      <c r="A472" s="226"/>
      <c r="B472" s="193" t="s">
        <v>24</v>
      </c>
      <c r="C472" s="31">
        <v>5.7359E-2</v>
      </c>
      <c r="D472" s="31">
        <v>0.57094100000000003</v>
      </c>
      <c r="E472" s="31">
        <v>6.7547999999999997E-2</v>
      </c>
      <c r="F472" s="31">
        <f>(D472-E472)/E472*100</f>
        <v>745.23746076863858</v>
      </c>
      <c r="G472" s="31">
        <v>7</v>
      </c>
      <c r="H472" s="31">
        <v>1628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5">
        <f>D472/D524*100</f>
        <v>0.18718500532378352</v>
      </c>
    </row>
    <row r="473" spans="1:14">
      <c r="A473" s="226"/>
      <c r="B473" s="193" t="s">
        <v>25</v>
      </c>
      <c r="C473" s="33">
        <v>0</v>
      </c>
      <c r="D473" s="33">
        <v>1.0806659999999999</v>
      </c>
      <c r="E473" s="31">
        <v>0</v>
      </c>
      <c r="F473" s="31"/>
      <c r="G473" s="33">
        <v>1</v>
      </c>
      <c r="H473" s="33">
        <v>400.24669999999998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5"/>
    </row>
    <row r="474" spans="1:14">
      <c r="A474" s="226"/>
      <c r="B474" s="193" t="s">
        <v>26</v>
      </c>
      <c r="C474" s="31">
        <v>3.7182240000000002</v>
      </c>
      <c r="D474" s="31">
        <v>16.724065</v>
      </c>
      <c r="E474" s="31">
        <v>11.211881999999999</v>
      </c>
      <c r="F474" s="31">
        <f>(D474-E474)/E474*100</f>
        <v>49.163762158752654</v>
      </c>
      <c r="G474" s="31">
        <v>526</v>
      </c>
      <c r="H474" s="31">
        <v>237852.15261600001</v>
      </c>
      <c r="I474" s="33">
        <v>10</v>
      </c>
      <c r="J474" s="31">
        <v>0.393036</v>
      </c>
      <c r="K474" s="31">
        <v>3.0216699999999999</v>
      </c>
      <c r="L474" s="31">
        <v>4.4930760000000003</v>
      </c>
      <c r="M474" s="34">
        <f t="shared" si="124"/>
        <v>-32.748299828447159</v>
      </c>
      <c r="N474" s="105">
        <f>D474/D526*100</f>
        <v>2.5075571652665216</v>
      </c>
    </row>
    <row r="475" spans="1:14">
      <c r="A475" s="226"/>
      <c r="B475" s="193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105">
        <f>D475/D527*100</f>
        <v>0</v>
      </c>
    </row>
    <row r="476" spans="1:14">
      <c r="A476" s="226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5"/>
    </row>
    <row r="477" spans="1:14">
      <c r="A477" s="226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5">
        <f>D477/D529*100</f>
        <v>0</v>
      </c>
    </row>
    <row r="478" spans="1:14">
      <c r="A478" s="226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5"/>
    </row>
    <row r="479" spans="1:14" ht="14.25" thickBot="1">
      <c r="A479" s="212"/>
      <c r="B479" s="15" t="s">
        <v>31</v>
      </c>
      <c r="C479" s="16">
        <f t="shared" ref="C479:L479" si="125">C467+C469+C470+C471+C472+C473+C474+C475</f>
        <v>41.673094999999996</v>
      </c>
      <c r="D479" s="16">
        <f t="shared" si="125"/>
        <v>158.358318</v>
      </c>
      <c r="E479" s="16">
        <f t="shared" si="125"/>
        <v>110.868645</v>
      </c>
      <c r="F479" s="16">
        <f t="shared" ref="F479:F485" si="126">(D479-E479)/E479*100</f>
        <v>42.834178229561651</v>
      </c>
      <c r="G479" s="16">
        <f t="shared" si="125"/>
        <v>1819</v>
      </c>
      <c r="H479" s="16">
        <f t="shared" si="125"/>
        <v>345257.54886600003</v>
      </c>
      <c r="I479" s="16">
        <f t="shared" si="125"/>
        <v>97</v>
      </c>
      <c r="J479" s="16">
        <f t="shared" si="125"/>
        <v>9.2020099999999996</v>
      </c>
      <c r="K479" s="16">
        <f t="shared" si="125"/>
        <v>68.791099000000003</v>
      </c>
      <c r="L479" s="16">
        <f t="shared" si="125"/>
        <v>85.768758000000005</v>
      </c>
      <c r="M479" s="16">
        <f>(K479-L479)/L479*100</f>
        <v>-19.794689110456748</v>
      </c>
      <c r="N479" s="106">
        <f>D479/D531*100</f>
        <v>2.5306202938512068</v>
      </c>
    </row>
    <row r="480" spans="1:14" ht="14.25" thickTop="1">
      <c r="A480" s="229" t="s">
        <v>40</v>
      </c>
      <c r="B480" s="18" t="s">
        <v>19</v>
      </c>
      <c r="C480" s="34">
        <v>80.980385999999996</v>
      </c>
      <c r="D480" s="34">
        <v>260.91040400000003</v>
      </c>
      <c r="E480" s="34">
        <v>341.32403599999998</v>
      </c>
      <c r="F480" s="113">
        <f t="shared" si="126"/>
        <v>-23.559322965464979</v>
      </c>
      <c r="G480" s="34">
        <v>2282</v>
      </c>
      <c r="H480" s="34">
        <v>250769.39954400001</v>
      </c>
      <c r="I480" s="34">
        <v>250</v>
      </c>
      <c r="J480" s="34">
        <v>74.66</v>
      </c>
      <c r="K480" s="34">
        <v>205.11</v>
      </c>
      <c r="L480" s="31">
        <v>206.02</v>
      </c>
      <c r="M480" s="34">
        <f>(K480-L480)/L480*100</f>
        <v>-0.44170468886515707</v>
      </c>
      <c r="N480" s="108">
        <f t="shared" ref="N480:N488" si="127">D480/D519*100</f>
        <v>7.8544295781762443</v>
      </c>
    </row>
    <row r="481" spans="1:14">
      <c r="A481" s="226"/>
      <c r="B481" s="193" t="s">
        <v>20</v>
      </c>
      <c r="C481" s="34">
        <v>28.420321000000001</v>
      </c>
      <c r="D481" s="34">
        <v>88.346937999999994</v>
      </c>
      <c r="E481" s="34">
        <v>129.150464</v>
      </c>
      <c r="F481" s="31">
        <f t="shared" si="126"/>
        <v>-31.593789705625841</v>
      </c>
      <c r="G481" s="34">
        <v>1140</v>
      </c>
      <c r="H481" s="34">
        <v>22800</v>
      </c>
      <c r="I481" s="34">
        <v>135</v>
      </c>
      <c r="J481" s="34">
        <v>33.049999999999997</v>
      </c>
      <c r="K481" s="34">
        <v>79.97</v>
      </c>
      <c r="L481" s="31">
        <v>85.68</v>
      </c>
      <c r="M481" s="34">
        <f>(K481-L481)/L481*100</f>
        <v>-6.6643323996265256</v>
      </c>
      <c r="N481" s="105">
        <f t="shared" si="127"/>
        <v>7.8756616091473903</v>
      </c>
    </row>
    <row r="482" spans="1:14">
      <c r="A482" s="226"/>
      <c r="B482" s="193" t="s">
        <v>21</v>
      </c>
      <c r="C482" s="34">
        <v>0</v>
      </c>
      <c r="D482" s="34">
        <v>0.10377</v>
      </c>
      <c r="E482" s="34">
        <v>28.280615999999998</v>
      </c>
      <c r="F482" s="31">
        <f t="shared" si="126"/>
        <v>-99.633070227324609</v>
      </c>
      <c r="G482" s="34">
        <v>2</v>
      </c>
      <c r="H482" s="34">
        <v>60.7</v>
      </c>
      <c r="I482" s="34"/>
      <c r="J482" s="34"/>
      <c r="K482" s="34"/>
      <c r="L482" s="31"/>
      <c r="M482" s="34"/>
      <c r="N482" s="105">
        <f t="shared" si="127"/>
        <v>0.11357682378718324</v>
      </c>
    </row>
    <row r="483" spans="1:14">
      <c r="A483" s="226"/>
      <c r="B483" s="193" t="s">
        <v>22</v>
      </c>
      <c r="C483" s="34">
        <v>6.4495899999999997</v>
      </c>
      <c r="D483" s="34">
        <v>129.49435700000001</v>
      </c>
      <c r="E483" s="34">
        <v>134.90247299999999</v>
      </c>
      <c r="F483" s="31">
        <f t="shared" si="126"/>
        <v>-4.0089079760605859</v>
      </c>
      <c r="G483" s="34">
        <v>2042</v>
      </c>
      <c r="H483" s="34">
        <v>164252.01999999999</v>
      </c>
      <c r="I483" s="34">
        <v>89</v>
      </c>
      <c r="J483" s="34">
        <v>3.59</v>
      </c>
      <c r="K483" s="34">
        <v>10.44</v>
      </c>
      <c r="L483" s="31">
        <v>14.41</v>
      </c>
      <c r="M483" s="34">
        <f>(K483-L483)/L483*100</f>
        <v>-27.550312283136712</v>
      </c>
      <c r="N483" s="105">
        <f t="shared" si="127"/>
        <v>36.876027576064239</v>
      </c>
    </row>
    <row r="484" spans="1:14">
      <c r="A484" s="226"/>
      <c r="B484" s="193" t="s">
        <v>23</v>
      </c>
      <c r="C484" s="34">
        <v>0</v>
      </c>
      <c r="D484" s="34">
        <v>1.5094E-2</v>
      </c>
      <c r="E484" s="34">
        <v>0</v>
      </c>
      <c r="F484" s="31" t="e">
        <f t="shared" si="126"/>
        <v>#DIV/0!</v>
      </c>
      <c r="G484" s="34">
        <v>1</v>
      </c>
      <c r="H484" s="34">
        <v>1</v>
      </c>
      <c r="I484" s="34"/>
      <c r="J484" s="34"/>
      <c r="K484" s="34"/>
      <c r="L484" s="31"/>
      <c r="M484" s="34" t="e">
        <f>(K484-L484)/L484*100</f>
        <v>#DIV/0!</v>
      </c>
      <c r="N484" s="105">
        <f t="shared" si="127"/>
        <v>0.42720830664578646</v>
      </c>
    </row>
    <row r="485" spans="1:14">
      <c r="A485" s="226"/>
      <c r="B485" s="193" t="s">
        <v>24</v>
      </c>
      <c r="C485" s="34">
        <v>3.241155</v>
      </c>
      <c r="D485" s="34">
        <v>19.400932999999998</v>
      </c>
      <c r="E485" s="34">
        <v>18.62895</v>
      </c>
      <c r="F485" s="31">
        <f t="shared" si="126"/>
        <v>4.1439963068235128</v>
      </c>
      <c r="G485" s="34">
        <v>23</v>
      </c>
      <c r="H485" s="34">
        <v>9582.32</v>
      </c>
      <c r="I485" s="34">
        <v>6</v>
      </c>
      <c r="J485" s="34"/>
      <c r="K485" s="34">
        <v>7.58</v>
      </c>
      <c r="L485" s="31">
        <v>23.17</v>
      </c>
      <c r="M485" s="34">
        <f>(K485-L485)/L485*100</f>
        <v>-67.285282693137688</v>
      </c>
      <c r="N485" s="105">
        <f t="shared" si="127"/>
        <v>6.3606637934416455</v>
      </c>
    </row>
    <row r="486" spans="1:14">
      <c r="A486" s="226"/>
      <c r="B486" s="193" t="s">
        <v>25</v>
      </c>
      <c r="C486" s="34">
        <v>10.08</v>
      </c>
      <c r="D486" s="34">
        <v>10.08</v>
      </c>
      <c r="E486" s="34">
        <v>6.5347540000000004</v>
      </c>
      <c r="F486" s="31"/>
      <c r="G486" s="34">
        <v>11</v>
      </c>
      <c r="H486" s="34">
        <v>504</v>
      </c>
      <c r="I486" s="34"/>
      <c r="J486" s="34"/>
      <c r="K486" s="34"/>
      <c r="L486" s="31">
        <v>116.09</v>
      </c>
      <c r="M486" s="34"/>
      <c r="N486" s="105">
        <f t="shared" si="127"/>
        <v>0.69920753808432767</v>
      </c>
    </row>
    <row r="487" spans="1:14">
      <c r="A487" s="226"/>
      <c r="B487" s="193" t="s">
        <v>26</v>
      </c>
      <c r="C487" s="34">
        <v>9.7892270000000003</v>
      </c>
      <c r="D487" s="34">
        <v>36.406951999999997</v>
      </c>
      <c r="E487" s="34">
        <v>53.902471999999996</v>
      </c>
      <c r="F487" s="31">
        <f>(D487-E487)/E487*100</f>
        <v>-32.457732179704109</v>
      </c>
      <c r="G487" s="34">
        <v>1685</v>
      </c>
      <c r="H487" s="34">
        <v>170717.2</v>
      </c>
      <c r="I487" s="34">
        <v>44</v>
      </c>
      <c r="J487" s="34">
        <v>181.8</v>
      </c>
      <c r="K487" s="34">
        <v>190.51</v>
      </c>
      <c r="L487" s="31">
        <v>13.05</v>
      </c>
      <c r="M487" s="34">
        <f>(K487-L487)/L487*100</f>
        <v>1359.846743295019</v>
      </c>
      <c r="N487" s="105">
        <f t="shared" si="127"/>
        <v>5.4587514072155487</v>
      </c>
    </row>
    <row r="488" spans="1:14">
      <c r="A488" s="226"/>
      <c r="B488" s="193" t="s">
        <v>27</v>
      </c>
      <c r="C488" s="34">
        <v>0</v>
      </c>
      <c r="D488" s="34">
        <v>0</v>
      </c>
      <c r="E488" s="34">
        <v>9.5563999999999996E-2</v>
      </c>
      <c r="F488" s="31">
        <f>(D488-E488)/E488*100</f>
        <v>-100</v>
      </c>
      <c r="G488" s="34">
        <v>0</v>
      </c>
      <c r="H488" s="34">
        <v>0</v>
      </c>
      <c r="I488" s="31"/>
      <c r="J488" s="31"/>
      <c r="K488" s="31"/>
      <c r="L488" s="31"/>
      <c r="M488" s="31"/>
      <c r="N488" s="105">
        <f t="shared" si="127"/>
        <v>0</v>
      </c>
    </row>
    <row r="489" spans="1:14">
      <c r="A489" s="226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5"/>
    </row>
    <row r="490" spans="1:14">
      <c r="A490" s="226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5">
        <f>D490/D529*100</f>
        <v>0</v>
      </c>
    </row>
    <row r="491" spans="1:14">
      <c r="A491" s="226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5"/>
    </row>
    <row r="492" spans="1:14" ht="14.25" thickBot="1">
      <c r="A492" s="212"/>
      <c r="B492" s="15" t="s">
        <v>31</v>
      </c>
      <c r="C492" s="16">
        <f t="shared" ref="C492:L492" si="128">C480+C482+C483+C484+C485+C486+C487+C488</f>
        <v>110.540358</v>
      </c>
      <c r="D492" s="16">
        <f t="shared" si="128"/>
        <v>456.41151000000002</v>
      </c>
      <c r="E492" s="16">
        <f t="shared" si="128"/>
        <v>583.66886499999998</v>
      </c>
      <c r="F492" s="16">
        <f>(D492-E492)/E492*100</f>
        <v>-21.80300554493342</v>
      </c>
      <c r="G492" s="16">
        <f t="shared" si="128"/>
        <v>6046</v>
      </c>
      <c r="H492" s="16">
        <f t="shared" si="128"/>
        <v>595886.63954400003</v>
      </c>
      <c r="I492" s="16">
        <f t="shared" si="128"/>
        <v>389</v>
      </c>
      <c r="J492" s="16">
        <f t="shared" si="128"/>
        <v>260.05</v>
      </c>
      <c r="K492" s="16">
        <f t="shared" si="128"/>
        <v>413.64</v>
      </c>
      <c r="L492" s="16">
        <f t="shared" si="128"/>
        <v>372.74000000000007</v>
      </c>
      <c r="M492" s="16">
        <f>(K492-L492)/L492*100</f>
        <v>10.972796050866533</v>
      </c>
      <c r="N492" s="106">
        <f>D492/D531*100</f>
        <v>7.293612638353947</v>
      </c>
    </row>
    <row r="493" spans="1:14" ht="14.25" thickTop="1">
      <c r="A493" s="211" t="s">
        <v>67</v>
      </c>
      <c r="B493" s="18" t="s">
        <v>19</v>
      </c>
      <c r="C493" s="32">
        <v>48.35572999999998</v>
      </c>
      <c r="D493" s="32">
        <v>150.55229499999999</v>
      </c>
      <c r="E493" s="32">
        <v>179.619651</v>
      </c>
      <c r="F493" s="113">
        <f>(D493-E493)/E493*100</f>
        <v>-16.182726020328374</v>
      </c>
      <c r="G493" s="31">
        <v>1274</v>
      </c>
      <c r="H493" s="31">
        <v>137808.00263999999</v>
      </c>
      <c r="I493" s="31">
        <v>185</v>
      </c>
      <c r="J493" s="31">
        <v>27.222392999999997</v>
      </c>
      <c r="K493" s="31">
        <v>116.645003</v>
      </c>
      <c r="L493" s="31">
        <v>18.222953</v>
      </c>
      <c r="M493" s="32">
        <f>(K493-L493)/L493*100</f>
        <v>540.09934613780763</v>
      </c>
      <c r="N493" s="110">
        <f>D493/D519*100</f>
        <v>4.5322163500628951</v>
      </c>
    </row>
    <row r="494" spans="1:14">
      <c r="A494" s="211"/>
      <c r="B494" s="193" t="s">
        <v>20</v>
      </c>
      <c r="C494" s="32">
        <v>19.155718</v>
      </c>
      <c r="D494" s="32">
        <v>58.767451999999999</v>
      </c>
      <c r="E494" s="32">
        <v>71.876323999999997</v>
      </c>
      <c r="F494" s="31">
        <f>(D494-E494)/E494*100</f>
        <v>-18.238094647133039</v>
      </c>
      <c r="G494" s="31">
        <v>686</v>
      </c>
      <c r="H494" s="31">
        <v>13720</v>
      </c>
      <c r="I494" s="31">
        <v>91</v>
      </c>
      <c r="J494" s="31">
        <v>20.504092999999997</v>
      </c>
      <c r="K494" s="31">
        <v>32.577992999999999</v>
      </c>
      <c r="L494" s="31">
        <v>7.9090999999999996</v>
      </c>
      <c r="M494" s="34">
        <f>(K494-L494)/L494*100</f>
        <v>311.90518516645386</v>
      </c>
      <c r="N494" s="110">
        <f>D494/D520*100</f>
        <v>5.2388070946365124</v>
      </c>
    </row>
    <row r="495" spans="1:14">
      <c r="A495" s="211"/>
      <c r="B495" s="193" t="s">
        <v>21</v>
      </c>
      <c r="C495" s="32">
        <v>0</v>
      </c>
      <c r="D495" s="32">
        <v>2.1496089999999999</v>
      </c>
      <c r="E495" s="32">
        <v>12.340506</v>
      </c>
      <c r="F495" s="31">
        <f>(D495-E495)/E495*100</f>
        <v>-82.580868239924683</v>
      </c>
      <c r="G495" s="31">
        <v>5</v>
      </c>
      <c r="H495" s="31">
        <v>2801.3043389999998</v>
      </c>
      <c r="I495" s="31">
        <v>0</v>
      </c>
      <c r="J495" s="31">
        <v>0</v>
      </c>
      <c r="K495" s="31">
        <v>0</v>
      </c>
      <c r="L495" s="31">
        <v>21.3109</v>
      </c>
      <c r="M495" s="31"/>
      <c r="N495" s="110">
        <f>D495/D521*100</f>
        <v>2.352758625848927</v>
      </c>
    </row>
    <row r="496" spans="1:14">
      <c r="A496" s="211"/>
      <c r="B496" s="193" t="s">
        <v>22</v>
      </c>
      <c r="C496" s="32">
        <v>2.8188669999999991</v>
      </c>
      <c r="D496" s="32">
        <v>14.782641</v>
      </c>
      <c r="E496" s="32">
        <v>18.873581000000001</v>
      </c>
      <c r="F496" s="31">
        <f>(D496-E496)/E496*100</f>
        <v>-21.675483841672659</v>
      </c>
      <c r="G496" s="31">
        <v>155</v>
      </c>
      <c r="H496" s="31">
        <v>144784.5</v>
      </c>
      <c r="I496" s="31">
        <v>51</v>
      </c>
      <c r="J496" s="31">
        <v>1.0148999999999999</v>
      </c>
      <c r="K496" s="31">
        <v>3.8662000000000001</v>
      </c>
      <c r="L496" s="31">
        <v>0.95399999999999996</v>
      </c>
      <c r="M496" s="31"/>
      <c r="N496" s="110">
        <f>D496/D522*100</f>
        <v>4.2096434917473493</v>
      </c>
    </row>
    <row r="497" spans="1:14">
      <c r="A497" s="211"/>
      <c r="B497" s="193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0"/>
    </row>
    <row r="498" spans="1:14">
      <c r="A498" s="211"/>
      <c r="B498" s="193" t="s">
        <v>24</v>
      </c>
      <c r="C498" s="32">
        <v>0.38160399999999983</v>
      </c>
      <c r="D498" s="32">
        <v>2.4949059999999998</v>
      </c>
      <c r="E498" s="32">
        <v>0.20113300000000001</v>
      </c>
      <c r="F498" s="31">
        <f>(D498-E498)/E498*100</f>
        <v>1140.4259867848637</v>
      </c>
      <c r="G498" s="31">
        <v>13</v>
      </c>
      <c r="H498" s="31">
        <v>1384.90311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0">
        <f>D498/D524*100</f>
        <v>0.81796366505880524</v>
      </c>
    </row>
    <row r="499" spans="1:14">
      <c r="A499" s="211"/>
      <c r="B499" s="193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0"/>
    </row>
    <row r="500" spans="1:14">
      <c r="A500" s="211"/>
      <c r="B500" s="193" t="s">
        <v>26</v>
      </c>
      <c r="C500" s="32">
        <v>13.181193</v>
      </c>
      <c r="D500" s="32">
        <v>40.560507999999999</v>
      </c>
      <c r="E500" s="32">
        <v>44.381067000000002</v>
      </c>
      <c r="F500" s="31">
        <f>(D500-E500)/E500*100</f>
        <v>-8.6085334541416128</v>
      </c>
      <c r="G500" s="31">
        <v>575</v>
      </c>
      <c r="H500" s="31">
        <v>405346.91080000001</v>
      </c>
      <c r="I500" s="31">
        <v>19</v>
      </c>
      <c r="J500" s="31">
        <v>0</v>
      </c>
      <c r="K500" s="31">
        <v>8.8243200000000002</v>
      </c>
      <c r="L500" s="31">
        <v>5.4936769999999999</v>
      </c>
      <c r="M500" s="31"/>
      <c r="N500" s="110">
        <f>D500/D526*100</f>
        <v>6.0815233893344747</v>
      </c>
    </row>
    <row r="501" spans="1:14">
      <c r="A501" s="211"/>
      <c r="B501" s="193" t="s">
        <v>27</v>
      </c>
      <c r="C501" s="32">
        <v>0</v>
      </c>
      <c r="D501" s="32">
        <v>0</v>
      </c>
      <c r="E501" s="32">
        <v>0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0">
        <f>D501/D527*100</f>
        <v>0</v>
      </c>
    </row>
    <row r="502" spans="1:14">
      <c r="A502" s="211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0" t="e">
        <f>D502/D528*100</f>
        <v>#DIV/0!</v>
      </c>
    </row>
    <row r="503" spans="1:14">
      <c r="A503" s="211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0"/>
    </row>
    <row r="504" spans="1:14">
      <c r="A504" s="211"/>
      <c r="B504" s="14" t="s">
        <v>30</v>
      </c>
      <c r="C504" s="32">
        <v>0</v>
      </c>
      <c r="D504" s="32">
        <v>0</v>
      </c>
      <c r="E504" s="32">
        <v>0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0"/>
    </row>
    <row r="505" spans="1:14" ht="14.25" thickBot="1">
      <c r="A505" s="212"/>
      <c r="B505" s="15" t="s">
        <v>31</v>
      </c>
      <c r="C505" s="16">
        <f>C493+C495+C496+C497+C498+C499+C500+C501</f>
        <v>64.737393999999981</v>
      </c>
      <c r="D505" s="16">
        <f>D493+D495+D496+D497+D498+D499+D500+D501</f>
        <v>210.53995899999998</v>
      </c>
      <c r="E505" s="16">
        <f>E493+E495+E496+E497+E498+E499+E500+E501</f>
        <v>255.41593800000001</v>
      </c>
      <c r="F505" s="16">
        <f>(D505-E505)/E505*100</f>
        <v>-17.56976457749478</v>
      </c>
      <c r="G505" s="16">
        <f t="shared" ref="G505:L505" si="129">G493+G495+G496+G497+G498+G499+G500+G501</f>
        <v>2022</v>
      </c>
      <c r="H505" s="16">
        <f t="shared" si="129"/>
        <v>692125.62088900001</v>
      </c>
      <c r="I505" s="16">
        <f t="shared" si="129"/>
        <v>255</v>
      </c>
      <c r="J505" s="16">
        <f t="shared" si="129"/>
        <v>28.237292999999998</v>
      </c>
      <c r="K505" s="16">
        <f t="shared" si="129"/>
        <v>129.33552300000002</v>
      </c>
      <c r="L505" s="16">
        <f t="shared" si="129"/>
        <v>45.981529999999999</v>
      </c>
      <c r="M505" s="16">
        <f>(K505-L505)/L505*100</f>
        <v>181.27711931290679</v>
      </c>
      <c r="N505" s="106">
        <f>D505/D531*100</f>
        <v>3.3645008335589992</v>
      </c>
    </row>
    <row r="506" spans="1:14" ht="14.25" thickTop="1">
      <c r="A506" s="226" t="s">
        <v>43</v>
      </c>
      <c r="B506" s="196" t="s">
        <v>19</v>
      </c>
      <c r="C506" s="90">
        <v>0</v>
      </c>
      <c r="D506" s="90">
        <v>7.0000000000000007E-2</v>
      </c>
      <c r="E506" s="90">
        <v>4.5599999999999996</v>
      </c>
      <c r="F506" s="113">
        <f>(D506-E506)/E506*100</f>
        <v>-98.464912280701739</v>
      </c>
      <c r="G506" s="91">
        <v>1</v>
      </c>
      <c r="H506" s="91">
        <v>200</v>
      </c>
      <c r="I506" s="91">
        <v>0</v>
      </c>
      <c r="J506" s="91">
        <v>0</v>
      </c>
      <c r="K506" s="91">
        <v>0</v>
      </c>
      <c r="L506" s="91">
        <v>0.03</v>
      </c>
      <c r="M506" s="31">
        <f>(K506-L506)/L506*100</f>
        <v>-100</v>
      </c>
      <c r="N506" s="109">
        <f>D506/D519*100</f>
        <v>2.1072753789930783E-3</v>
      </c>
    </row>
    <row r="507" spans="1:14">
      <c r="A507" s="226"/>
      <c r="B507" s="193" t="s">
        <v>20</v>
      </c>
      <c r="C507" s="91">
        <v>0</v>
      </c>
      <c r="D507" s="91">
        <v>0</v>
      </c>
      <c r="E507" s="91">
        <v>1.1299999999999999</v>
      </c>
      <c r="F507" s="31">
        <f>(D507-E507)/E507*100</f>
        <v>-100</v>
      </c>
      <c r="G507" s="91">
        <v>0</v>
      </c>
      <c r="H507" s="91">
        <v>0</v>
      </c>
      <c r="I507" s="91">
        <v>0</v>
      </c>
      <c r="J507" s="91">
        <v>0</v>
      </c>
      <c r="K507" s="91">
        <v>0</v>
      </c>
      <c r="L507" s="91">
        <v>0.03</v>
      </c>
      <c r="M507" s="31">
        <f>(K507-L507)/L507*100</f>
        <v>-100</v>
      </c>
      <c r="N507" s="105">
        <f>D507/D520*100</f>
        <v>0</v>
      </c>
    </row>
    <row r="508" spans="1:14">
      <c r="A508" s="226"/>
      <c r="B508" s="193" t="s">
        <v>21</v>
      </c>
      <c r="C508" s="91"/>
      <c r="D508" s="91"/>
      <c r="E508" s="91"/>
      <c r="F508" s="31"/>
      <c r="G508" s="91"/>
      <c r="H508" s="91"/>
      <c r="I508" s="91"/>
      <c r="J508" s="91"/>
      <c r="K508" s="91"/>
      <c r="L508" s="91"/>
      <c r="M508" s="31"/>
      <c r="N508" s="105"/>
    </row>
    <row r="509" spans="1:14">
      <c r="A509" s="226"/>
      <c r="B509" s="193" t="s">
        <v>22</v>
      </c>
      <c r="C509" s="91"/>
      <c r="D509" s="91"/>
      <c r="E509" s="91">
        <v>0.02</v>
      </c>
      <c r="F509" s="31">
        <f>(D509-E509)/E509*100</f>
        <v>-100</v>
      </c>
      <c r="G509" s="91"/>
      <c r="H509" s="91"/>
      <c r="I509" s="91"/>
      <c r="J509" s="91"/>
      <c r="K509" s="91"/>
      <c r="L509" s="91">
        <v>0</v>
      </c>
      <c r="M509" s="31"/>
      <c r="N509" s="105">
        <f>D509/D522*100</f>
        <v>0</v>
      </c>
    </row>
    <row r="510" spans="1:14">
      <c r="A510" s="226"/>
      <c r="B510" s="193" t="s">
        <v>23</v>
      </c>
      <c r="C510" s="91"/>
      <c r="D510" s="91"/>
      <c r="E510" s="91"/>
      <c r="F510" s="31"/>
      <c r="G510" s="91"/>
      <c r="H510" s="91"/>
      <c r="I510" s="91"/>
      <c r="J510" s="91"/>
      <c r="K510" s="91"/>
      <c r="L510" s="91"/>
      <c r="M510" s="31"/>
      <c r="N510" s="105"/>
    </row>
    <row r="511" spans="1:14">
      <c r="A511" s="226"/>
      <c r="B511" s="193" t="s">
        <v>24</v>
      </c>
      <c r="C511" s="91">
        <v>0</v>
      </c>
      <c r="D511" s="91">
        <v>68.69</v>
      </c>
      <c r="E511" s="91">
        <v>50.72</v>
      </c>
      <c r="F511" s="31">
        <f>(D511-E511)/E511*100</f>
        <v>35.429810725552045</v>
      </c>
      <c r="G511" s="91">
        <v>7</v>
      </c>
      <c r="H511" s="91">
        <v>1296</v>
      </c>
      <c r="I511" s="91">
        <v>0</v>
      </c>
      <c r="J511" s="91">
        <v>0</v>
      </c>
      <c r="K511" s="91">
        <v>0</v>
      </c>
      <c r="L511" s="91">
        <v>0</v>
      </c>
      <c r="M511" s="31" t="e">
        <f>(K511-L511)/L511*100</f>
        <v>#DIV/0!</v>
      </c>
      <c r="N511" s="105">
        <f>D511/D524*100</f>
        <v>22.520256936689936</v>
      </c>
    </row>
    <row r="512" spans="1:14">
      <c r="A512" s="226"/>
      <c r="B512" s="193" t="s">
        <v>25</v>
      </c>
      <c r="C512" s="91"/>
      <c r="D512" s="91"/>
      <c r="E512" s="91"/>
      <c r="F512" s="31"/>
      <c r="G512" s="91"/>
      <c r="H512" s="91"/>
      <c r="I512" s="91"/>
      <c r="J512" s="91"/>
      <c r="K512" s="91"/>
      <c r="L512" s="91"/>
      <c r="M512" s="31" t="e">
        <f>(K512-L512)/L512*100</f>
        <v>#DIV/0!</v>
      </c>
      <c r="N512" s="105">
        <f>D512/D525*100</f>
        <v>0</v>
      </c>
    </row>
    <row r="513" spans="1:14">
      <c r="A513" s="226"/>
      <c r="B513" s="193" t="s">
        <v>26</v>
      </c>
      <c r="C513" s="91"/>
      <c r="D513" s="91"/>
      <c r="E513" s="91">
        <v>0.01</v>
      </c>
      <c r="F513" s="31">
        <f>(D513-E513)/E513*100</f>
        <v>-100</v>
      </c>
      <c r="G513" s="91"/>
      <c r="H513" s="91"/>
      <c r="I513" s="91"/>
      <c r="J513" s="91"/>
      <c r="K513" s="91"/>
      <c r="L513" s="91">
        <v>0</v>
      </c>
      <c r="M513" s="31" t="e">
        <f>(K513-L513)/L513*100</f>
        <v>#DIV/0!</v>
      </c>
      <c r="N513" s="105">
        <f>D513/D526*100</f>
        <v>0</v>
      </c>
    </row>
    <row r="514" spans="1:14">
      <c r="A514" s="226"/>
      <c r="B514" s="193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5"/>
    </row>
    <row r="515" spans="1:14">
      <c r="A515" s="226"/>
      <c r="B515" s="14" t="s">
        <v>28</v>
      </c>
      <c r="C515" s="42"/>
      <c r="D515" s="42"/>
      <c r="E515" s="92"/>
      <c r="F515" s="31"/>
      <c r="G515" s="42"/>
      <c r="H515" s="42"/>
      <c r="I515" s="42"/>
      <c r="J515" s="42"/>
      <c r="K515" s="42"/>
      <c r="L515" s="92"/>
      <c r="M515" s="31"/>
      <c r="N515" s="105"/>
    </row>
    <row r="516" spans="1:14">
      <c r="A516" s="226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2"/>
      <c r="M516" s="31"/>
      <c r="N516" s="105"/>
    </row>
    <row r="517" spans="1:14">
      <c r="A517" s="226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5"/>
    </row>
    <row r="518" spans="1:14" ht="14.25" thickBot="1">
      <c r="A518" s="212"/>
      <c r="B518" s="15" t="s">
        <v>31</v>
      </c>
      <c r="C518" s="16">
        <f t="shared" ref="C518:L518" si="130">C506+C508+C509+C510+C511+C512+C513+C514</f>
        <v>0</v>
      </c>
      <c r="D518" s="16">
        <f t="shared" si="130"/>
        <v>68.759999999999991</v>
      </c>
      <c r="E518" s="16">
        <f t="shared" si="130"/>
        <v>55.309999999999995</v>
      </c>
      <c r="F518" s="16">
        <f t="shared" ref="F518:F531" si="131">(D518-E518)/E518*100</f>
        <v>24.317483276080271</v>
      </c>
      <c r="G518" s="16">
        <f t="shared" si="130"/>
        <v>8</v>
      </c>
      <c r="H518" s="16">
        <f t="shared" si="130"/>
        <v>1496</v>
      </c>
      <c r="I518" s="16">
        <f t="shared" si="130"/>
        <v>0</v>
      </c>
      <c r="J518" s="16">
        <f t="shared" si="130"/>
        <v>0</v>
      </c>
      <c r="K518" s="16">
        <f t="shared" si="130"/>
        <v>0</v>
      </c>
      <c r="L518" s="16">
        <f t="shared" si="130"/>
        <v>0.03</v>
      </c>
      <c r="M518" s="16">
        <f t="shared" ref="M518:M531" si="132">(K518-L518)/L518*100</f>
        <v>-100</v>
      </c>
      <c r="N518" s="106">
        <f>D518/D531*100</f>
        <v>1.0988084086950769</v>
      </c>
    </row>
    <row r="519" spans="1:14" ht="15" thickTop="1" thickBot="1">
      <c r="A519" s="255" t="s">
        <v>49</v>
      </c>
      <c r="B519" s="193" t="s">
        <v>19</v>
      </c>
      <c r="C519" s="31">
        <f>C415+C428+C441+C454+C467+C480+C493+C506</f>
        <v>881.15605400000004</v>
      </c>
      <c r="D519" s="31">
        <f>D415+D428+D441+D454+D467+D480+D493+D506</f>
        <v>3321.824983</v>
      </c>
      <c r="E519" s="31">
        <f>E415+E428+E441+E454+E467+E480+E493+E506</f>
        <v>3036.3596360000001</v>
      </c>
      <c r="F519" s="32">
        <f t="shared" si="131"/>
        <v>9.4015657307334806</v>
      </c>
      <c r="G519" s="31">
        <f t="shared" ref="G519:L530" si="133">G415+G428+G441+G454+G467+G480+G493+G506</f>
        <v>25568</v>
      </c>
      <c r="H519" s="31">
        <f t="shared" si="133"/>
        <v>3382743.8040360007</v>
      </c>
      <c r="I519" s="31">
        <f t="shared" si="133"/>
        <v>2444</v>
      </c>
      <c r="J519" s="31">
        <f t="shared" si="133"/>
        <v>432.15605600000004</v>
      </c>
      <c r="K519" s="31">
        <f t="shared" si="133"/>
        <v>1417.1479789999999</v>
      </c>
      <c r="L519" s="31">
        <f t="shared" si="133"/>
        <v>1214.950034</v>
      </c>
      <c r="M519" s="32">
        <f t="shared" si="132"/>
        <v>16.6424905832794</v>
      </c>
      <c r="N519" s="105">
        <f>D519/D531*100</f>
        <v>53.083903774487808</v>
      </c>
    </row>
    <row r="520" spans="1:14" ht="14.25" thickBot="1">
      <c r="A520" s="255"/>
      <c r="B520" s="193" t="s">
        <v>20</v>
      </c>
      <c r="C520" s="31">
        <f t="shared" ref="C520:E530" si="134">C416+C429+C442+C455+C468+C481+C494+C507</f>
        <v>305.95498000000003</v>
      </c>
      <c r="D520" s="31">
        <f t="shared" si="134"/>
        <v>1121.7716350000001</v>
      </c>
      <c r="E520" s="31">
        <f t="shared" si="134"/>
        <v>1092.049575</v>
      </c>
      <c r="F520" s="31">
        <f t="shared" si="131"/>
        <v>2.7216768066596297</v>
      </c>
      <c r="G520" s="31">
        <f t="shared" si="133"/>
        <v>13716</v>
      </c>
      <c r="H520" s="31">
        <f t="shared" si="133"/>
        <v>274040</v>
      </c>
      <c r="I520" s="31">
        <f t="shared" si="133"/>
        <v>1409</v>
      </c>
      <c r="J520" s="31">
        <f t="shared" si="133"/>
        <v>1344.9458010000001</v>
      </c>
      <c r="K520" s="31">
        <f t="shared" si="133"/>
        <v>557.77942599999994</v>
      </c>
      <c r="L520" s="31">
        <f t="shared" si="133"/>
        <v>427.29026799999997</v>
      </c>
      <c r="M520" s="31">
        <f t="shared" si="132"/>
        <v>30.538762001478581</v>
      </c>
      <c r="N520" s="105">
        <f>D520/D531*100</f>
        <v>17.926295886760109</v>
      </c>
    </row>
    <row r="521" spans="1:14" ht="14.25" thickBot="1">
      <c r="A521" s="255"/>
      <c r="B521" s="193" t="s">
        <v>21</v>
      </c>
      <c r="C521" s="31">
        <f t="shared" si="134"/>
        <v>5.7390140000000098</v>
      </c>
      <c r="D521" s="31">
        <f t="shared" si="134"/>
        <v>91.365470999999999</v>
      </c>
      <c r="E521" s="31">
        <f t="shared" si="134"/>
        <v>121.54231800000001</v>
      </c>
      <c r="F521" s="31">
        <f t="shared" si="131"/>
        <v>-24.828263518884022</v>
      </c>
      <c r="G521" s="31">
        <f t="shared" si="133"/>
        <v>401</v>
      </c>
      <c r="H521" s="31">
        <f t="shared" si="133"/>
        <v>110962.14366899997</v>
      </c>
      <c r="I521" s="31">
        <f t="shared" si="133"/>
        <v>56</v>
      </c>
      <c r="J521" s="31">
        <f t="shared" si="133"/>
        <v>3.1479000000000008</v>
      </c>
      <c r="K521" s="31">
        <f t="shared" si="133"/>
        <v>49.156914999999998</v>
      </c>
      <c r="L521" s="31">
        <f t="shared" si="133"/>
        <v>27.041180000000001</v>
      </c>
      <c r="M521" s="31">
        <f t="shared" si="132"/>
        <v>81.78539176175002</v>
      </c>
      <c r="N521" s="105">
        <f>D521/D531*100</f>
        <v>1.4600515968468037</v>
      </c>
    </row>
    <row r="522" spans="1:14" ht="14.25" thickBot="1">
      <c r="A522" s="255"/>
      <c r="B522" s="193" t="s">
        <v>22</v>
      </c>
      <c r="C522" s="31">
        <f t="shared" si="134"/>
        <v>51.706852999999988</v>
      </c>
      <c r="D522" s="31">
        <f t="shared" si="134"/>
        <v>351.16135199999997</v>
      </c>
      <c r="E522" s="31">
        <f t="shared" si="134"/>
        <v>267.099648</v>
      </c>
      <c r="F522" s="31">
        <f t="shared" si="131"/>
        <v>31.472038480559871</v>
      </c>
      <c r="G522" s="31">
        <f t="shared" si="133"/>
        <v>19139</v>
      </c>
      <c r="H522" s="31">
        <f t="shared" si="133"/>
        <v>475471.64</v>
      </c>
      <c r="I522" s="31">
        <f t="shared" si="133"/>
        <v>538</v>
      </c>
      <c r="J522" s="31">
        <f t="shared" si="133"/>
        <v>29.883344000000001</v>
      </c>
      <c r="K522" s="31">
        <f t="shared" si="133"/>
        <v>79.834364000000008</v>
      </c>
      <c r="L522" s="31">
        <f t="shared" si="133"/>
        <v>98.263653999999988</v>
      </c>
      <c r="M522" s="31">
        <f t="shared" si="132"/>
        <v>-18.754940661986762</v>
      </c>
      <c r="N522" s="105">
        <f>D522/D531*100</f>
        <v>5.6116789759501424</v>
      </c>
    </row>
    <row r="523" spans="1:14" ht="14.25" thickBot="1">
      <c r="A523" s="255"/>
      <c r="B523" s="193" t="s">
        <v>23</v>
      </c>
      <c r="C523" s="31">
        <f t="shared" si="134"/>
        <v>0.53395000000000004</v>
      </c>
      <c r="D523" s="31">
        <f t="shared" si="134"/>
        <v>3.5331709999999998</v>
      </c>
      <c r="E523" s="31">
        <f t="shared" si="134"/>
        <v>5.8182369999999999</v>
      </c>
      <c r="F523" s="31">
        <f t="shared" si="131"/>
        <v>-39.274199383765222</v>
      </c>
      <c r="G523" s="31">
        <f t="shared" si="133"/>
        <v>42</v>
      </c>
      <c r="H523" s="31">
        <f t="shared" si="133"/>
        <v>2289.09</v>
      </c>
      <c r="I523" s="31">
        <f t="shared" si="133"/>
        <v>3</v>
      </c>
      <c r="J523" s="31">
        <f t="shared" si="133"/>
        <v>1.0411380000000001</v>
      </c>
      <c r="K523" s="31">
        <f t="shared" si="133"/>
        <v>3.1455380000000002</v>
      </c>
      <c r="L523" s="31">
        <f t="shared" si="133"/>
        <v>0</v>
      </c>
      <c r="M523" s="31" t="e">
        <f t="shared" si="132"/>
        <v>#DIV/0!</v>
      </c>
      <c r="N523" s="105">
        <f>D523/D531*100</f>
        <v>5.6461285691646233E-2</v>
      </c>
    </row>
    <row r="524" spans="1:14" ht="14.25" thickBot="1">
      <c r="A524" s="255"/>
      <c r="B524" s="193" t="s">
        <v>24</v>
      </c>
      <c r="C524" s="31">
        <f t="shared" si="134"/>
        <v>81.3767</v>
      </c>
      <c r="D524" s="31">
        <f t="shared" si="134"/>
        <v>305.01428199999998</v>
      </c>
      <c r="E524" s="31">
        <f t="shared" si="134"/>
        <v>703.47799999999995</v>
      </c>
      <c r="F524" s="31">
        <f t="shared" si="131"/>
        <v>-56.641958668217065</v>
      </c>
      <c r="G524" s="31">
        <f t="shared" si="133"/>
        <v>607</v>
      </c>
      <c r="H524" s="31">
        <f t="shared" si="133"/>
        <v>155065.01957</v>
      </c>
      <c r="I524" s="31">
        <f t="shared" si="133"/>
        <v>35</v>
      </c>
      <c r="J524" s="31">
        <f t="shared" si="133"/>
        <v>5.9503300000000001</v>
      </c>
      <c r="K524" s="31">
        <f t="shared" si="133"/>
        <v>55.18571</v>
      </c>
      <c r="L524" s="31">
        <f t="shared" si="133"/>
        <v>580.51223000000005</v>
      </c>
      <c r="M524" s="31">
        <f t="shared" si="132"/>
        <v>-90.493618024205972</v>
      </c>
      <c r="N524" s="105">
        <f>D524/D531*100</f>
        <v>4.8742329527878345</v>
      </c>
    </row>
    <row r="525" spans="1:14" ht="14.25" thickBot="1">
      <c r="A525" s="255"/>
      <c r="B525" s="193" t="s">
        <v>25</v>
      </c>
      <c r="C525" s="31">
        <f t="shared" si="134"/>
        <v>37.020414000000024</v>
      </c>
      <c r="D525" s="31">
        <f t="shared" si="134"/>
        <v>1441.632055</v>
      </c>
      <c r="E525" s="31">
        <f t="shared" si="134"/>
        <v>696.13471200000004</v>
      </c>
      <c r="F525" s="31">
        <f t="shared" si="131"/>
        <v>107.09095957277877</v>
      </c>
      <c r="G525" s="31">
        <f t="shared" si="133"/>
        <v>199</v>
      </c>
      <c r="H525" s="31">
        <f t="shared" si="133"/>
        <v>26779.046700000003</v>
      </c>
      <c r="I525" s="31">
        <f t="shared" si="133"/>
        <v>885</v>
      </c>
      <c r="J525" s="31">
        <f t="shared" si="133"/>
        <v>141.57799999999995</v>
      </c>
      <c r="K525" s="31">
        <f t="shared" si="133"/>
        <v>924.47767499999986</v>
      </c>
      <c r="L525" s="31">
        <f t="shared" si="133"/>
        <v>583.90747599999997</v>
      </c>
      <c r="M525" s="31">
        <f t="shared" si="132"/>
        <v>58.326055582134714</v>
      </c>
      <c r="N525" s="105">
        <f>D525/D531*100</f>
        <v>23.03777522219843</v>
      </c>
    </row>
    <row r="526" spans="1:14" ht="14.25" thickBot="1">
      <c r="A526" s="255"/>
      <c r="B526" s="193" t="s">
        <v>26</v>
      </c>
      <c r="C526" s="31">
        <f t="shared" si="134"/>
        <v>192.34522200000009</v>
      </c>
      <c r="D526" s="31">
        <f t="shared" si="134"/>
        <v>666.9465100000001</v>
      </c>
      <c r="E526" s="31">
        <f t="shared" si="134"/>
        <v>466.86734000000001</v>
      </c>
      <c r="F526" s="31">
        <f t="shared" si="131"/>
        <v>42.855679302818672</v>
      </c>
      <c r="G526" s="31">
        <f t="shared" si="133"/>
        <v>31995</v>
      </c>
      <c r="H526" s="31">
        <f t="shared" si="133"/>
        <v>4494837.8634159761</v>
      </c>
      <c r="I526" s="31">
        <f t="shared" si="133"/>
        <v>310</v>
      </c>
      <c r="J526" s="31">
        <f t="shared" si="133"/>
        <v>187.604894</v>
      </c>
      <c r="K526" s="31">
        <f t="shared" si="133"/>
        <v>276.39478600000001</v>
      </c>
      <c r="L526" s="31">
        <f t="shared" si="133"/>
        <v>62.386653000000003</v>
      </c>
      <c r="M526" s="31">
        <f t="shared" si="132"/>
        <v>343.0351248367179</v>
      </c>
      <c r="N526" s="105">
        <f>D526/D531*100</f>
        <v>10.658034225390278</v>
      </c>
    </row>
    <row r="527" spans="1:14" ht="14.25" thickBot="1">
      <c r="A527" s="255"/>
      <c r="B527" s="193" t="s">
        <v>27</v>
      </c>
      <c r="C527" s="31">
        <f t="shared" si="134"/>
        <v>25</v>
      </c>
      <c r="D527" s="31">
        <f t="shared" si="134"/>
        <v>76.209999999999994</v>
      </c>
      <c r="E527" s="31">
        <f t="shared" si="134"/>
        <v>9.5563999999999996E-2</v>
      </c>
      <c r="F527" s="31">
        <f t="shared" si="131"/>
        <v>79647.603700138134</v>
      </c>
      <c r="G527" s="31">
        <f t="shared" si="133"/>
        <v>9</v>
      </c>
      <c r="H527" s="31">
        <f t="shared" si="133"/>
        <v>33035.81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105">
        <f>D527/D531*100</f>
        <v>1.2178619666470598</v>
      </c>
    </row>
    <row r="528" spans="1:14" ht="14.25" thickBot="1">
      <c r="A528" s="255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31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105">
        <f>D528/D531*100</f>
        <v>0</v>
      </c>
    </row>
    <row r="529" spans="1:14" ht="14.25" thickBot="1">
      <c r="A529" s="255"/>
      <c r="B529" s="14" t="s">
        <v>29</v>
      </c>
      <c r="C529" s="31">
        <f t="shared" si="134"/>
        <v>23.098019000000008</v>
      </c>
      <c r="D529" s="31">
        <f t="shared" si="134"/>
        <v>70.788661000000005</v>
      </c>
      <c r="E529" s="31">
        <f t="shared" si="134"/>
        <v>0</v>
      </c>
      <c r="F529" s="31" t="e">
        <f t="shared" si="131"/>
        <v>#DIV/0!</v>
      </c>
      <c r="G529" s="31">
        <f t="shared" si="133"/>
        <v>4</v>
      </c>
      <c r="H529" s="31">
        <f t="shared" si="133"/>
        <v>32844.53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105">
        <f>D529/D531*100</f>
        <v>1.1312271080143292</v>
      </c>
    </row>
    <row r="530" spans="1:14" ht="14.25" thickBot="1">
      <c r="A530" s="255"/>
      <c r="B530" s="14" t="s">
        <v>30</v>
      </c>
      <c r="C530" s="31">
        <f t="shared" si="134"/>
        <v>1.9060380000000001</v>
      </c>
      <c r="D530" s="31">
        <f t="shared" si="134"/>
        <v>5.4135850000000003</v>
      </c>
      <c r="E530" s="31">
        <f t="shared" si="134"/>
        <v>0</v>
      </c>
      <c r="F530" s="31" t="e">
        <f t="shared" si="131"/>
        <v>#DIV/0!</v>
      </c>
      <c r="G530" s="31">
        <f t="shared" si="133"/>
        <v>5</v>
      </c>
      <c r="H530" s="31">
        <f t="shared" si="133"/>
        <v>191.28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105">
        <f>D530/D531*100</f>
        <v>8.6510947050400522E-2</v>
      </c>
    </row>
    <row r="531" spans="1:14" ht="14.25" thickBot="1">
      <c r="A531" s="270"/>
      <c r="B531" s="35" t="s">
        <v>31</v>
      </c>
      <c r="C531" s="36">
        <f t="shared" ref="C531:L531" si="135">C519+C521+C522+C523+C524+C525+C526+C527</f>
        <v>1274.8782070000002</v>
      </c>
      <c r="D531" s="36">
        <f t="shared" si="135"/>
        <v>6257.6878239999996</v>
      </c>
      <c r="E531" s="36">
        <f t="shared" si="135"/>
        <v>5297.3954549999999</v>
      </c>
      <c r="F531" s="36">
        <f t="shared" si="131"/>
        <v>18.127632289441753</v>
      </c>
      <c r="G531" s="36">
        <f t="shared" si="135"/>
        <v>77960</v>
      </c>
      <c r="H531" s="36">
        <f t="shared" si="135"/>
        <v>8681184.417390978</v>
      </c>
      <c r="I531" s="36">
        <f t="shared" si="135"/>
        <v>4271</v>
      </c>
      <c r="J531" s="36">
        <f t="shared" si="135"/>
        <v>801.36166200000002</v>
      </c>
      <c r="K531" s="36">
        <f t="shared" si="135"/>
        <v>2805.3429669999996</v>
      </c>
      <c r="L531" s="36">
        <f t="shared" si="135"/>
        <v>2567.0612270000001</v>
      </c>
      <c r="M531" s="36">
        <f t="shared" si="132"/>
        <v>9.2822772395837134</v>
      </c>
      <c r="N531" s="111">
        <f>D531/D531*100</f>
        <v>100</v>
      </c>
    </row>
    <row r="535" spans="1:14">
      <c r="A535" s="214" t="s">
        <v>127</v>
      </c>
      <c r="B535" s="214"/>
      <c r="C535" s="214"/>
      <c r="D535" s="214"/>
      <c r="E535" s="214"/>
      <c r="F535" s="214"/>
      <c r="G535" s="214"/>
      <c r="H535" s="214"/>
      <c r="I535" s="214"/>
      <c r="J535" s="214"/>
      <c r="K535" s="214"/>
      <c r="L535" s="214"/>
      <c r="M535" s="214"/>
      <c r="N535" s="214"/>
    </row>
    <row r="536" spans="1:14">
      <c r="A536" s="214"/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</row>
    <row r="537" spans="1:14" ht="14.25" thickBot="1">
      <c r="A537" s="254" t="str">
        <f>A3</f>
        <v>财字3号表                                             （2023年4月）                                           单位：万元</v>
      </c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</row>
    <row r="538" spans="1:14" ht="14.25" thickBot="1">
      <c r="A538" s="271" t="s">
        <v>68</v>
      </c>
      <c r="B538" s="37" t="s">
        <v>3</v>
      </c>
      <c r="C538" s="221" t="s">
        <v>4</v>
      </c>
      <c r="D538" s="221"/>
      <c r="E538" s="221"/>
      <c r="F538" s="258"/>
      <c r="G538" s="216" t="s">
        <v>5</v>
      </c>
      <c r="H538" s="258"/>
      <c r="I538" s="216" t="s">
        <v>6</v>
      </c>
      <c r="J538" s="222"/>
      <c r="K538" s="222"/>
      <c r="L538" s="222"/>
      <c r="M538" s="222"/>
      <c r="N538" s="275" t="s">
        <v>7</v>
      </c>
    </row>
    <row r="539" spans="1:14" ht="14.25" thickBot="1">
      <c r="A539" s="271"/>
      <c r="B539" s="24" t="s">
        <v>8</v>
      </c>
      <c r="C539" s="272" t="s">
        <v>9</v>
      </c>
      <c r="D539" s="223" t="s">
        <v>10</v>
      </c>
      <c r="E539" s="223" t="s">
        <v>11</v>
      </c>
      <c r="F539" s="193" t="s">
        <v>12</v>
      </c>
      <c r="G539" s="223" t="s">
        <v>13</v>
      </c>
      <c r="H539" s="223" t="s">
        <v>14</v>
      </c>
      <c r="I539" s="193" t="s">
        <v>13</v>
      </c>
      <c r="J539" s="259" t="s">
        <v>15</v>
      </c>
      <c r="K539" s="260"/>
      <c r="L539" s="261"/>
      <c r="M539" s="93" t="s">
        <v>12</v>
      </c>
      <c r="N539" s="276"/>
    </row>
    <row r="540" spans="1:14" ht="14.25" thickBot="1">
      <c r="A540" s="271"/>
      <c r="B540" s="38" t="s">
        <v>16</v>
      </c>
      <c r="C540" s="273"/>
      <c r="D540" s="262"/>
      <c r="E540" s="262"/>
      <c r="F540" s="197" t="s">
        <v>17</v>
      </c>
      <c r="G540" s="262"/>
      <c r="H540" s="262"/>
      <c r="I540" s="24" t="s">
        <v>18</v>
      </c>
      <c r="J540" s="195" t="s">
        <v>9</v>
      </c>
      <c r="K540" s="25" t="s">
        <v>10</v>
      </c>
      <c r="L540" s="195" t="s">
        <v>11</v>
      </c>
      <c r="M540" s="193" t="s">
        <v>17</v>
      </c>
      <c r="N540" s="112" t="s">
        <v>17</v>
      </c>
    </row>
    <row r="541" spans="1:14" ht="14.25" thickBot="1">
      <c r="A541" s="271"/>
      <c r="B541" s="193" t="s">
        <v>19</v>
      </c>
      <c r="C541" s="31">
        <f t="shared" ref="C541:E552" si="136">C202</f>
        <v>2338.7714300000007</v>
      </c>
      <c r="D541" s="31">
        <f t="shared" si="136"/>
        <v>9395.8206679999985</v>
      </c>
      <c r="E541" s="31">
        <f t="shared" si="136"/>
        <v>8787.7668659999999</v>
      </c>
      <c r="F541" s="31">
        <f t="shared" ref="F541:F572" si="137">(D541-E541)/E541*100</f>
        <v>6.9193210433536612</v>
      </c>
      <c r="G541" s="31">
        <f t="shared" ref="G541:L552" si="138">G202</f>
        <v>67401</v>
      </c>
      <c r="H541" s="31">
        <f t="shared" si="138"/>
        <v>8410376.419766007</v>
      </c>
      <c r="I541" s="31">
        <f t="shared" si="138"/>
        <v>8030</v>
      </c>
      <c r="J541" s="31">
        <f t="shared" si="138"/>
        <v>1675.46255</v>
      </c>
      <c r="K541" s="31">
        <f t="shared" si="138"/>
        <v>6805.9497760000004</v>
      </c>
      <c r="L541" s="31">
        <f t="shared" si="138"/>
        <v>5135.008273999998</v>
      </c>
      <c r="M541" s="31">
        <f t="shared" ref="M541:M592" si="139">(K541-L541)/L541*100</f>
        <v>32.540191034558845</v>
      </c>
      <c r="N541" s="105">
        <f t="shared" ref="N541:N553" si="140">N202</f>
        <v>61.328511886614145</v>
      </c>
    </row>
    <row r="542" spans="1:14" ht="14.25" thickBot="1">
      <c r="A542" s="271"/>
      <c r="B542" s="193" t="s">
        <v>20</v>
      </c>
      <c r="C542" s="31">
        <f t="shared" si="136"/>
        <v>769.7292359999999</v>
      </c>
      <c r="D542" s="31">
        <f t="shared" si="136"/>
        <v>2904.0646040000001</v>
      </c>
      <c r="E542" s="31">
        <f t="shared" si="136"/>
        <v>2927.2376190000004</v>
      </c>
      <c r="F542" s="31">
        <f t="shared" si="137"/>
        <v>-0.79163423049737391</v>
      </c>
      <c r="G542" s="31">
        <f t="shared" si="138"/>
        <v>34806</v>
      </c>
      <c r="H542" s="31">
        <f t="shared" si="138"/>
        <v>695800</v>
      </c>
      <c r="I542" s="31">
        <f t="shared" si="138"/>
        <v>4215</v>
      </c>
      <c r="J542" s="31">
        <f t="shared" si="138"/>
        <v>603.8731140000001</v>
      </c>
      <c r="K542" s="31">
        <f t="shared" si="138"/>
        <v>2566.9378629999997</v>
      </c>
      <c r="L542" s="31">
        <f t="shared" si="138"/>
        <v>1666.1937609999995</v>
      </c>
      <c r="M542" s="31">
        <f t="shared" si="139"/>
        <v>54.059985284028464</v>
      </c>
      <c r="N542" s="105">
        <f t="shared" si="140"/>
        <v>18.955444859913477</v>
      </c>
    </row>
    <row r="543" spans="1:14" ht="14.25" thickBot="1">
      <c r="A543" s="271"/>
      <c r="B543" s="193" t="s">
        <v>21</v>
      </c>
      <c r="C543" s="31">
        <f t="shared" si="136"/>
        <v>84.409242999999975</v>
      </c>
      <c r="D543" s="31">
        <f t="shared" si="136"/>
        <v>669.61513500000001</v>
      </c>
      <c r="E543" s="31">
        <f t="shared" si="136"/>
        <v>614.46224799999993</v>
      </c>
      <c r="F543" s="31">
        <f t="shared" si="137"/>
        <v>8.9757974846324622</v>
      </c>
      <c r="G543" s="31">
        <f t="shared" si="138"/>
        <v>1204</v>
      </c>
      <c r="H543" s="31">
        <f t="shared" si="138"/>
        <v>894296.06859999977</v>
      </c>
      <c r="I543" s="31">
        <f t="shared" si="138"/>
        <v>75</v>
      </c>
      <c r="J543" s="31">
        <f t="shared" si="138"/>
        <v>18.809229999999992</v>
      </c>
      <c r="K543" s="31">
        <f t="shared" si="138"/>
        <v>123.783421</v>
      </c>
      <c r="L543" s="31">
        <f t="shared" si="138"/>
        <v>637.64038200000005</v>
      </c>
      <c r="M543" s="31">
        <f t="shared" si="139"/>
        <v>-80.587267605018155</v>
      </c>
      <c r="N543" s="105">
        <f t="shared" si="140"/>
        <v>4.3707198356996404</v>
      </c>
    </row>
    <row r="544" spans="1:14" ht="14.25" thickBot="1">
      <c r="A544" s="271"/>
      <c r="B544" s="193" t="s">
        <v>22</v>
      </c>
      <c r="C544" s="31">
        <f t="shared" si="136"/>
        <v>63.882112000000021</v>
      </c>
      <c r="D544" s="31">
        <f t="shared" si="136"/>
        <v>382.84642200000002</v>
      </c>
      <c r="E544" s="31">
        <f t="shared" si="136"/>
        <v>143.65478299999998</v>
      </c>
      <c r="F544" s="31">
        <f t="shared" si="137"/>
        <v>166.50447274004102</v>
      </c>
      <c r="G544" s="31">
        <f t="shared" si="138"/>
        <v>25543</v>
      </c>
      <c r="H544" s="31">
        <f t="shared" si="138"/>
        <v>260568.35000000003</v>
      </c>
      <c r="I544" s="31">
        <f t="shared" si="138"/>
        <v>231</v>
      </c>
      <c r="J544" s="31">
        <f t="shared" si="138"/>
        <v>8.6634000000000011</v>
      </c>
      <c r="K544" s="31">
        <f t="shared" si="138"/>
        <v>40.996899999999997</v>
      </c>
      <c r="L544" s="31">
        <f t="shared" si="138"/>
        <v>32.681020000000004</v>
      </c>
      <c r="M544" s="31">
        <f t="shared" si="139"/>
        <v>25.445595027327762</v>
      </c>
      <c r="N544" s="105">
        <f t="shared" si="140"/>
        <v>2.4989196975991814</v>
      </c>
    </row>
    <row r="545" spans="1:14" ht="14.25" thickBot="1">
      <c r="A545" s="271"/>
      <c r="B545" s="193" t="s">
        <v>23</v>
      </c>
      <c r="C545" s="31">
        <f t="shared" si="136"/>
        <v>5.8861570000000007</v>
      </c>
      <c r="D545" s="31">
        <f t="shared" si="136"/>
        <v>35.534548000000001</v>
      </c>
      <c r="E545" s="31">
        <f t="shared" si="136"/>
        <v>35.58313854</v>
      </c>
      <c r="F545" s="31">
        <f t="shared" si="137"/>
        <v>-0.13655495831368925</v>
      </c>
      <c r="G545" s="31">
        <f t="shared" si="138"/>
        <v>874</v>
      </c>
      <c r="H545" s="31">
        <f t="shared" si="138"/>
        <v>137627.54</v>
      </c>
      <c r="I545" s="31">
        <f t="shared" si="138"/>
        <v>8</v>
      </c>
      <c r="J545" s="31">
        <f t="shared" si="138"/>
        <v>4.8534400000000009</v>
      </c>
      <c r="K545" s="31">
        <f t="shared" si="138"/>
        <v>14.571355000000001</v>
      </c>
      <c r="L545" s="31">
        <f t="shared" si="138"/>
        <v>25.113769999999999</v>
      </c>
      <c r="M545" s="31">
        <f t="shared" si="139"/>
        <v>-41.97862367935997</v>
      </c>
      <c r="N545" s="105">
        <f t="shared" si="140"/>
        <v>0.23194152234360857</v>
      </c>
    </row>
    <row r="546" spans="1:14" ht="14.25" thickBot="1">
      <c r="A546" s="271"/>
      <c r="B546" s="193" t="s">
        <v>24</v>
      </c>
      <c r="C546" s="31">
        <f t="shared" si="136"/>
        <v>526.32835999999986</v>
      </c>
      <c r="D546" s="31">
        <f t="shared" si="136"/>
        <v>1677.0168300000003</v>
      </c>
      <c r="E546" s="31">
        <f t="shared" si="136"/>
        <v>1454.7332099999996</v>
      </c>
      <c r="F546" s="31">
        <f t="shared" si="137"/>
        <v>15.28002650052931</v>
      </c>
      <c r="G546" s="31">
        <f t="shared" si="138"/>
        <v>3434</v>
      </c>
      <c r="H546" s="31">
        <f t="shared" si="138"/>
        <v>1275817.5471329999</v>
      </c>
      <c r="I546" s="31">
        <f t="shared" si="138"/>
        <v>212</v>
      </c>
      <c r="J546" s="31">
        <f t="shared" si="138"/>
        <v>292.83938400000005</v>
      </c>
      <c r="K546" s="31">
        <f t="shared" si="138"/>
        <v>404.62268399999999</v>
      </c>
      <c r="L546" s="31">
        <f t="shared" si="138"/>
        <v>1227.0374760000002</v>
      </c>
      <c r="M546" s="31">
        <f t="shared" si="139"/>
        <v>-67.024423302944015</v>
      </c>
      <c r="N546" s="105">
        <f t="shared" si="140"/>
        <v>10.94624410435874</v>
      </c>
    </row>
    <row r="547" spans="1:14" ht="14.25" thickBot="1">
      <c r="A547" s="271"/>
      <c r="B547" s="193" t="s">
        <v>25</v>
      </c>
      <c r="C547" s="31">
        <f t="shared" si="136"/>
        <v>155.828585</v>
      </c>
      <c r="D547" s="31">
        <f t="shared" si="136"/>
        <v>2088.9605310000002</v>
      </c>
      <c r="E547" s="31">
        <f t="shared" si="136"/>
        <v>1508.7724289999999</v>
      </c>
      <c r="F547" s="31">
        <f t="shared" si="137"/>
        <v>38.454314968132302</v>
      </c>
      <c r="G547" s="31">
        <f t="shared" si="138"/>
        <v>347</v>
      </c>
      <c r="H547" s="31">
        <f t="shared" si="138"/>
        <v>37205.254999999997</v>
      </c>
      <c r="I547" s="31">
        <f t="shared" si="138"/>
        <v>944</v>
      </c>
      <c r="J547" s="31">
        <f t="shared" si="138"/>
        <v>389.53204400000016</v>
      </c>
      <c r="K547" s="31">
        <f t="shared" si="138"/>
        <v>2176.1191710000003</v>
      </c>
      <c r="L547" s="31">
        <f t="shared" si="138"/>
        <v>1380.4795120000001</v>
      </c>
      <c r="M547" s="31">
        <f t="shared" si="139"/>
        <v>57.635021170817645</v>
      </c>
      <c r="N547" s="105">
        <f t="shared" si="140"/>
        <v>13.635087905883955</v>
      </c>
    </row>
    <row r="548" spans="1:14" ht="14.25" thickBot="1">
      <c r="A548" s="271"/>
      <c r="B548" s="193" t="s">
        <v>26</v>
      </c>
      <c r="C548" s="31">
        <f t="shared" si="136"/>
        <v>230.90401099999963</v>
      </c>
      <c r="D548" s="31">
        <f t="shared" si="136"/>
        <v>910.65061299999968</v>
      </c>
      <c r="E548" s="31">
        <f t="shared" si="136"/>
        <v>1016.7661049999999</v>
      </c>
      <c r="F548" s="31">
        <f t="shared" si="137"/>
        <v>-10.436568595094961</v>
      </c>
      <c r="G548" s="31">
        <f t="shared" si="138"/>
        <v>57722</v>
      </c>
      <c r="H548" s="31">
        <f t="shared" si="138"/>
        <v>10216145.605064096</v>
      </c>
      <c r="I548" s="31">
        <f t="shared" si="138"/>
        <v>926</v>
      </c>
      <c r="J548" s="31">
        <f t="shared" si="138"/>
        <v>133.988482</v>
      </c>
      <c r="K548" s="31">
        <f t="shared" si="138"/>
        <v>310.55631099999999</v>
      </c>
      <c r="L548" s="31">
        <f t="shared" si="138"/>
        <v>232.19749400000001</v>
      </c>
      <c r="M548" s="31">
        <f t="shared" si="139"/>
        <v>33.746624759007943</v>
      </c>
      <c r="N548" s="105">
        <f t="shared" si="140"/>
        <v>5.9440094609437626</v>
      </c>
    </row>
    <row r="549" spans="1:14" ht="14.25" thickBot="1">
      <c r="A549" s="271"/>
      <c r="B549" s="193" t="s">
        <v>27</v>
      </c>
      <c r="C549" s="31">
        <f t="shared" si="136"/>
        <v>35.6981562633</v>
      </c>
      <c r="D549" s="31">
        <f t="shared" si="136"/>
        <v>160.03243231140002</v>
      </c>
      <c r="E549" s="31">
        <f t="shared" si="136"/>
        <v>114.17099800000001</v>
      </c>
      <c r="F549" s="31">
        <f t="shared" si="137"/>
        <v>40.1690754349016</v>
      </c>
      <c r="G549" s="31">
        <f t="shared" si="138"/>
        <v>75</v>
      </c>
      <c r="H549" s="31">
        <f t="shared" si="138"/>
        <v>46343.397211495605</v>
      </c>
      <c r="I549" s="31">
        <f t="shared" si="138"/>
        <v>0</v>
      </c>
      <c r="J549" s="31">
        <f t="shared" si="138"/>
        <v>0</v>
      </c>
      <c r="K549" s="31">
        <f t="shared" si="138"/>
        <v>0</v>
      </c>
      <c r="L549" s="31">
        <f t="shared" si="138"/>
        <v>98.903040000000004</v>
      </c>
      <c r="M549" s="31">
        <f t="shared" si="139"/>
        <v>-100</v>
      </c>
      <c r="N549" s="105">
        <f t="shared" si="140"/>
        <v>1.0445655865569645</v>
      </c>
    </row>
    <row r="550" spans="1:14" ht="14.25" thickBot="1">
      <c r="A550" s="271"/>
      <c r="B550" s="14" t="s">
        <v>28</v>
      </c>
      <c r="C550" s="31">
        <f t="shared" si="136"/>
        <v>13.584903999999995</v>
      </c>
      <c r="D550" s="31">
        <f t="shared" si="136"/>
        <v>112.013318</v>
      </c>
      <c r="E550" s="31">
        <f t="shared" si="136"/>
        <v>80.349036999999996</v>
      </c>
      <c r="F550" s="31">
        <f t="shared" si="137"/>
        <v>39.408413818326167</v>
      </c>
      <c r="G550" s="31">
        <f t="shared" si="138"/>
        <v>30</v>
      </c>
      <c r="H550" s="31">
        <f t="shared" si="138"/>
        <v>29065.18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0</v>
      </c>
      <c r="M550" s="31" t="e">
        <f t="shared" si="139"/>
        <v>#DIV/0!</v>
      </c>
      <c r="N550" s="105">
        <f t="shared" si="140"/>
        <v>0.73113465520030618</v>
      </c>
    </row>
    <row r="551" spans="1:14" ht="14.25" thickBot="1">
      <c r="A551" s="271"/>
      <c r="B551" s="14" t="s">
        <v>29</v>
      </c>
      <c r="C551" s="31">
        <f t="shared" si="136"/>
        <v>25.249520999999998</v>
      </c>
      <c r="D551" s="31">
        <f t="shared" si="136"/>
        <v>50.715595999999998</v>
      </c>
      <c r="E551" s="31">
        <f t="shared" si="136"/>
        <v>0.57905700000000004</v>
      </c>
      <c r="F551" s="31">
        <f t="shared" si="137"/>
        <v>8658.3080767523734</v>
      </c>
      <c r="G551" s="31">
        <f t="shared" si="138"/>
        <v>32</v>
      </c>
      <c r="H551" s="31">
        <f t="shared" si="138"/>
        <v>20219.135588999998</v>
      </c>
      <c r="I551" s="31">
        <f t="shared" si="138"/>
        <v>0</v>
      </c>
      <c r="J551" s="31">
        <f t="shared" si="138"/>
        <v>0</v>
      </c>
      <c r="K551" s="31">
        <f t="shared" si="138"/>
        <v>0</v>
      </c>
      <c r="L551" s="31">
        <f t="shared" si="138"/>
        <v>0.42304000000000003</v>
      </c>
      <c r="M551" s="31">
        <f t="shared" si="139"/>
        <v>-100</v>
      </c>
      <c r="N551" s="105">
        <f t="shared" si="140"/>
        <v>0.33103143855392292</v>
      </c>
    </row>
    <row r="552" spans="1:14" ht="14.25" thickBot="1">
      <c r="A552" s="271"/>
      <c r="B552" s="14" t="s">
        <v>30</v>
      </c>
      <c r="C552" s="31">
        <f t="shared" si="136"/>
        <v>6.5950310000000005</v>
      </c>
      <c r="D552" s="31">
        <f t="shared" si="136"/>
        <v>12.950940000000001</v>
      </c>
      <c r="E552" s="31">
        <f t="shared" si="136"/>
        <v>33.189081999999999</v>
      </c>
      <c r="F552" s="31">
        <f t="shared" si="137"/>
        <v>-60.978312084678919</v>
      </c>
      <c r="G552" s="31">
        <f t="shared" si="138"/>
        <v>22</v>
      </c>
      <c r="H552" s="31">
        <f t="shared" si="138"/>
        <v>1048.9944449999998</v>
      </c>
      <c r="I552" s="31">
        <f t="shared" si="138"/>
        <v>0</v>
      </c>
      <c r="J552" s="31">
        <f t="shared" si="138"/>
        <v>0</v>
      </c>
      <c r="K552" s="31">
        <f t="shared" si="138"/>
        <v>0</v>
      </c>
      <c r="L552" s="31">
        <f t="shared" si="138"/>
        <v>95</v>
      </c>
      <c r="M552" s="31">
        <f t="shared" si="139"/>
        <v>-100</v>
      </c>
      <c r="N552" s="105">
        <f t="shared" si="140"/>
        <v>8.4533528873949201E-2</v>
      </c>
    </row>
    <row r="553" spans="1:14" ht="14.25" thickBot="1">
      <c r="A553" s="271"/>
      <c r="B553" s="35" t="s">
        <v>31</v>
      </c>
      <c r="C553" s="36">
        <f t="shared" ref="C553:L553" si="141">C541+C543+C544+C545+C546+C547+C548+C549</f>
        <v>3441.7080542633007</v>
      </c>
      <c r="D553" s="36">
        <f t="shared" si="141"/>
        <v>15320.4771793114</v>
      </c>
      <c r="E553" s="36">
        <f t="shared" si="141"/>
        <v>13675.909777540001</v>
      </c>
      <c r="F553" s="36">
        <f t="shared" si="137"/>
        <v>12.025287008490496</v>
      </c>
      <c r="G553" s="36">
        <f t="shared" si="141"/>
        <v>156600</v>
      </c>
      <c r="H553" s="36">
        <f t="shared" si="141"/>
        <v>21278380.1827746</v>
      </c>
      <c r="I553" s="36">
        <f t="shared" si="141"/>
        <v>10426</v>
      </c>
      <c r="J553" s="36">
        <f t="shared" si="141"/>
        <v>2524.1485300000004</v>
      </c>
      <c r="K553" s="36">
        <f t="shared" si="141"/>
        <v>9876.5996180000002</v>
      </c>
      <c r="L553" s="36">
        <f t="shared" si="141"/>
        <v>8769.060967999998</v>
      </c>
      <c r="M553" s="36">
        <f t="shared" si="139"/>
        <v>12.630071270363215</v>
      </c>
      <c r="N553" s="111">
        <f t="shared" si="140"/>
        <v>100</v>
      </c>
    </row>
    <row r="554" spans="1:14" ht="14.25" thickBot="1">
      <c r="A554" s="271" t="s">
        <v>69</v>
      </c>
      <c r="B554" s="193" t="s">
        <v>19</v>
      </c>
      <c r="C554" s="31">
        <f t="shared" ref="C554:L565" si="142">C394</f>
        <v>1290.7366469999999</v>
      </c>
      <c r="D554" s="31">
        <f t="shared" si="142"/>
        <v>5027.2440289999995</v>
      </c>
      <c r="E554" s="31">
        <f t="shared" si="142"/>
        <v>4098.8455190000004</v>
      </c>
      <c r="F554" s="31">
        <f t="shared" si="137"/>
        <v>22.650243969831322</v>
      </c>
      <c r="G554" s="31">
        <f t="shared" si="142"/>
        <v>35321</v>
      </c>
      <c r="H554" s="31">
        <f t="shared" si="142"/>
        <v>4826308.3115740037</v>
      </c>
      <c r="I554" s="31">
        <f t="shared" si="142"/>
        <v>3330</v>
      </c>
      <c r="J554" s="31">
        <f t="shared" si="142"/>
        <v>745.42040900000006</v>
      </c>
      <c r="K554" s="31">
        <f t="shared" si="142"/>
        <v>2631.6392940000005</v>
      </c>
      <c r="L554" s="31">
        <f t="shared" si="142"/>
        <v>1740.8941200000002</v>
      </c>
      <c r="M554" s="31">
        <f t="shared" si="139"/>
        <v>51.16595913368932</v>
      </c>
      <c r="N554" s="109">
        <f t="shared" ref="N554:N566" si="143">N394</f>
        <v>61.852951328280369</v>
      </c>
    </row>
    <row r="555" spans="1:14" ht="14.25" thickBot="1">
      <c r="A555" s="271"/>
      <c r="B555" s="193" t="s">
        <v>20</v>
      </c>
      <c r="C555" s="31">
        <f t="shared" si="142"/>
        <v>412.55404699999997</v>
      </c>
      <c r="D555" s="31">
        <f t="shared" si="142"/>
        <v>1547.226048</v>
      </c>
      <c r="E555" s="31">
        <f t="shared" si="142"/>
        <v>1437.8063370000002</v>
      </c>
      <c r="F555" s="31">
        <f t="shared" si="137"/>
        <v>7.6101842219102531</v>
      </c>
      <c r="G555" s="31">
        <f t="shared" si="142"/>
        <v>17997</v>
      </c>
      <c r="H555" s="31">
        <f t="shared" si="142"/>
        <v>402619.97521</v>
      </c>
      <c r="I555" s="31">
        <f t="shared" si="142"/>
        <v>1870</v>
      </c>
      <c r="J555" s="31">
        <f t="shared" si="142"/>
        <v>129.39692200000002</v>
      </c>
      <c r="K555" s="31">
        <f t="shared" si="142"/>
        <v>1003.7027390000001</v>
      </c>
      <c r="L555" s="31">
        <f t="shared" si="142"/>
        <v>682.06829000000016</v>
      </c>
      <c r="M555" s="31">
        <f t="shared" si="139"/>
        <v>47.155754594602222</v>
      </c>
      <c r="N555" s="105">
        <f t="shared" si="143"/>
        <v>19.036373983187758</v>
      </c>
    </row>
    <row r="556" spans="1:14" ht="14.25" thickBot="1">
      <c r="A556" s="271"/>
      <c r="B556" s="193" t="s">
        <v>21</v>
      </c>
      <c r="C556" s="31">
        <f t="shared" si="142"/>
        <v>17.215888999999997</v>
      </c>
      <c r="D556" s="31">
        <f t="shared" si="142"/>
        <v>227.70593700000003</v>
      </c>
      <c r="E556" s="31">
        <f t="shared" si="142"/>
        <v>135.03557999999998</v>
      </c>
      <c r="F556" s="31">
        <f t="shared" si="137"/>
        <v>68.626621961411999</v>
      </c>
      <c r="G556" s="31">
        <f t="shared" si="142"/>
        <v>600</v>
      </c>
      <c r="H556" s="31">
        <f t="shared" si="142"/>
        <v>205339.04702699999</v>
      </c>
      <c r="I556" s="31">
        <f t="shared" si="142"/>
        <v>14</v>
      </c>
      <c r="J556" s="31">
        <f t="shared" si="142"/>
        <v>11.912199999999999</v>
      </c>
      <c r="K556" s="31">
        <f t="shared" si="142"/>
        <v>27.9495</v>
      </c>
      <c r="L556" s="31">
        <f t="shared" si="142"/>
        <v>28.278088999999998</v>
      </c>
      <c r="M556" s="31">
        <f t="shared" si="139"/>
        <v>-1.1619915334448427</v>
      </c>
      <c r="N556" s="105">
        <f t="shared" si="143"/>
        <v>2.801591519563269</v>
      </c>
    </row>
    <row r="557" spans="1:14" ht="14.25" thickBot="1">
      <c r="A557" s="271"/>
      <c r="B557" s="193" t="s">
        <v>22</v>
      </c>
      <c r="C557" s="31">
        <f t="shared" si="142"/>
        <v>37.93345399999999</v>
      </c>
      <c r="D557" s="31">
        <f t="shared" si="142"/>
        <v>170.54106499999997</v>
      </c>
      <c r="E557" s="31">
        <f t="shared" si="142"/>
        <v>65.326432000000011</v>
      </c>
      <c r="F557" s="31">
        <f t="shared" si="137"/>
        <v>161.05981878820498</v>
      </c>
      <c r="G557" s="31">
        <f t="shared" si="142"/>
        <v>9264</v>
      </c>
      <c r="H557" s="31">
        <f t="shared" si="142"/>
        <v>377167.46</v>
      </c>
      <c r="I557" s="31">
        <f t="shared" si="142"/>
        <v>58</v>
      </c>
      <c r="J557" s="31">
        <f t="shared" si="142"/>
        <v>6.3769</v>
      </c>
      <c r="K557" s="31">
        <f t="shared" si="142"/>
        <v>19.7057</v>
      </c>
      <c r="L557" s="31">
        <f t="shared" si="142"/>
        <v>17.679500000000001</v>
      </c>
      <c r="M557" s="31">
        <f t="shared" si="139"/>
        <v>11.460731355524755</v>
      </c>
      <c r="N557" s="105">
        <f t="shared" si="143"/>
        <v>2.0982606239260599</v>
      </c>
    </row>
    <row r="558" spans="1:14" ht="14.25" thickBot="1">
      <c r="A558" s="271"/>
      <c r="B558" s="193" t="s">
        <v>23</v>
      </c>
      <c r="C558" s="31">
        <f t="shared" si="142"/>
        <v>2.8922769999999987</v>
      </c>
      <c r="D558" s="31">
        <f t="shared" si="142"/>
        <v>43.703451000000008</v>
      </c>
      <c r="E558" s="31">
        <f t="shared" si="142"/>
        <v>36.892604999999996</v>
      </c>
      <c r="F558" s="31">
        <f t="shared" si="137"/>
        <v>18.461276995755689</v>
      </c>
      <c r="G558" s="31">
        <f t="shared" si="142"/>
        <v>311</v>
      </c>
      <c r="H558" s="31">
        <f t="shared" si="142"/>
        <v>180175.53370900001</v>
      </c>
      <c r="I558" s="31">
        <f t="shared" si="142"/>
        <v>0</v>
      </c>
      <c r="J558" s="31">
        <f t="shared" si="142"/>
        <v>0</v>
      </c>
      <c r="K558" s="31">
        <f t="shared" si="142"/>
        <v>0</v>
      </c>
      <c r="L558" s="31">
        <f t="shared" si="142"/>
        <v>0</v>
      </c>
      <c r="M558" s="31" t="e">
        <f t="shared" si="139"/>
        <v>#DIV/0!</v>
      </c>
      <c r="N558" s="105">
        <f t="shared" si="143"/>
        <v>0.53770762111156045</v>
      </c>
    </row>
    <row r="559" spans="1:14" ht="14.25" thickBot="1">
      <c r="A559" s="271"/>
      <c r="B559" s="193" t="s">
        <v>24</v>
      </c>
      <c r="C559" s="31">
        <f t="shared" si="142"/>
        <v>117.37118999999998</v>
      </c>
      <c r="D559" s="31">
        <f t="shared" si="142"/>
        <v>509.97037449999999</v>
      </c>
      <c r="E559" s="31">
        <f t="shared" si="142"/>
        <v>311.866604</v>
      </c>
      <c r="F559" s="31">
        <f t="shared" si="137"/>
        <v>63.521957131389414</v>
      </c>
      <c r="G559" s="31">
        <f t="shared" si="142"/>
        <v>1662</v>
      </c>
      <c r="H559" s="31">
        <f t="shared" si="142"/>
        <v>575906.85681999999</v>
      </c>
      <c r="I559" s="31">
        <f t="shared" si="142"/>
        <v>213</v>
      </c>
      <c r="J559" s="31">
        <f t="shared" si="142"/>
        <v>94.649498000000008</v>
      </c>
      <c r="K559" s="31">
        <f t="shared" si="142"/>
        <v>305.275826</v>
      </c>
      <c r="L559" s="31">
        <f t="shared" si="142"/>
        <v>96.963174000000009</v>
      </c>
      <c r="M559" s="31">
        <f t="shared" si="139"/>
        <v>214.83687404869806</v>
      </c>
      <c r="N559" s="105">
        <f t="shared" si="143"/>
        <v>6.2744463111109132</v>
      </c>
    </row>
    <row r="560" spans="1:14" ht="14.25" thickBot="1">
      <c r="A560" s="271"/>
      <c r="B560" s="193" t="s">
        <v>25</v>
      </c>
      <c r="C560" s="31">
        <f t="shared" si="142"/>
        <v>129.84510899999998</v>
      </c>
      <c r="D560" s="31">
        <f t="shared" si="142"/>
        <v>1482.155231</v>
      </c>
      <c r="E560" s="31">
        <f t="shared" si="142"/>
        <v>996.16110100000014</v>
      </c>
      <c r="F560" s="31">
        <f t="shared" si="137"/>
        <v>48.786700214667363</v>
      </c>
      <c r="G560" s="31">
        <f t="shared" si="142"/>
        <v>310</v>
      </c>
      <c r="H560" s="31">
        <f t="shared" si="142"/>
        <v>30048.009715999997</v>
      </c>
      <c r="I560" s="31">
        <f t="shared" si="142"/>
        <v>1165</v>
      </c>
      <c r="J560" s="31">
        <f t="shared" si="142"/>
        <v>171.13572399999993</v>
      </c>
      <c r="K560" s="31">
        <f t="shared" si="142"/>
        <v>661.6688089999999</v>
      </c>
      <c r="L560" s="31">
        <f t="shared" si="142"/>
        <v>321.83765</v>
      </c>
      <c r="M560" s="31">
        <f t="shared" si="139"/>
        <v>105.59086514582738</v>
      </c>
      <c r="N560" s="105">
        <f t="shared" si="143"/>
        <v>18.23577189314101</v>
      </c>
    </row>
    <row r="561" spans="1:14" ht="14.25" thickBot="1">
      <c r="A561" s="271"/>
      <c r="B561" s="193" t="s">
        <v>26</v>
      </c>
      <c r="C561" s="31">
        <f t="shared" si="142"/>
        <v>128.26065500000007</v>
      </c>
      <c r="D561" s="31">
        <f t="shared" si="142"/>
        <v>658.9162950000001</v>
      </c>
      <c r="E561" s="31">
        <f t="shared" si="142"/>
        <v>817.10689000000025</v>
      </c>
      <c r="F561" s="31">
        <f t="shared" si="137"/>
        <v>-19.359841036219887</v>
      </c>
      <c r="G561" s="31">
        <f t="shared" si="142"/>
        <v>32452</v>
      </c>
      <c r="H561" s="31">
        <f t="shared" si="142"/>
        <v>6230132.168576045</v>
      </c>
      <c r="I561" s="31">
        <f t="shared" si="142"/>
        <v>721</v>
      </c>
      <c r="J561" s="31">
        <f t="shared" si="142"/>
        <v>-93.072555999999977</v>
      </c>
      <c r="K561" s="31">
        <f t="shared" si="142"/>
        <v>188.68069800000001</v>
      </c>
      <c r="L561" s="31">
        <f t="shared" si="142"/>
        <v>174.92760900000002</v>
      </c>
      <c r="M561" s="31">
        <f t="shared" si="139"/>
        <v>7.8621602836862579</v>
      </c>
      <c r="N561" s="105">
        <f t="shared" si="143"/>
        <v>8.1070099817996795</v>
      </c>
    </row>
    <row r="562" spans="1:14" ht="14.25" thickBot="1">
      <c r="A562" s="271"/>
      <c r="B562" s="193" t="s">
        <v>27</v>
      </c>
      <c r="C562" s="31">
        <f t="shared" si="142"/>
        <v>0</v>
      </c>
      <c r="D562" s="31">
        <f t="shared" si="142"/>
        <v>7.4987070000000005</v>
      </c>
      <c r="E562" s="31">
        <f t="shared" si="142"/>
        <v>12.804811000000001</v>
      </c>
      <c r="F562" s="31">
        <f t="shared" si="137"/>
        <v>-41.438362502968609</v>
      </c>
      <c r="G562" s="31">
        <f t="shared" si="142"/>
        <v>5</v>
      </c>
      <c r="H562" s="31">
        <f t="shared" si="142"/>
        <v>1271.3209449999999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</v>
      </c>
      <c r="M562" s="31" t="e">
        <f t="shared" si="139"/>
        <v>#DIV/0!</v>
      </c>
      <c r="N562" s="105">
        <f t="shared" si="143"/>
        <v>9.2260721067144238E-2</v>
      </c>
    </row>
    <row r="563" spans="1:14" ht="14.25" thickBot="1">
      <c r="A563" s="271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31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105">
        <f t="shared" si="143"/>
        <v>0</v>
      </c>
    </row>
    <row r="564" spans="1:14" ht="14.25" thickBot="1">
      <c r="A564" s="271"/>
      <c r="B564" s="14" t="s">
        <v>29</v>
      </c>
      <c r="C564" s="31">
        <f t="shared" si="142"/>
        <v>0</v>
      </c>
      <c r="D564" s="31">
        <f t="shared" si="142"/>
        <v>1.4877360000000002</v>
      </c>
      <c r="E564" s="31">
        <f t="shared" si="142"/>
        <v>5.8301879999999997</v>
      </c>
      <c r="F564" s="31">
        <f t="shared" si="137"/>
        <v>-74.482195085304284</v>
      </c>
      <c r="G564" s="31">
        <f t="shared" si="142"/>
        <v>1</v>
      </c>
      <c r="H564" s="31">
        <f t="shared" si="142"/>
        <v>1000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105">
        <f t="shared" si="143"/>
        <v>1.8304435166962639E-2</v>
      </c>
    </row>
    <row r="565" spans="1:14" ht="14.25" thickBot="1">
      <c r="A565" s="271"/>
      <c r="B565" s="14" t="s">
        <v>30</v>
      </c>
      <c r="C565" s="31">
        <f t="shared" si="142"/>
        <v>0</v>
      </c>
      <c r="D565" s="31">
        <f t="shared" si="142"/>
        <v>6.0109710000000005</v>
      </c>
      <c r="E565" s="31">
        <f t="shared" si="142"/>
        <v>7.4274529999999999</v>
      </c>
      <c r="F565" s="31">
        <f t="shared" si="137"/>
        <v>-19.070898193499165</v>
      </c>
      <c r="G565" s="31">
        <f t="shared" si="142"/>
        <v>4</v>
      </c>
      <c r="H565" s="31">
        <f t="shared" si="142"/>
        <v>271.32094499999999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105">
        <f t="shared" si="143"/>
        <v>7.3956285900181606E-2</v>
      </c>
    </row>
    <row r="566" spans="1:14" ht="14.25" thickBot="1">
      <c r="A566" s="271"/>
      <c r="B566" s="35" t="s">
        <v>31</v>
      </c>
      <c r="C566" s="36">
        <f t="shared" ref="C566:L566" si="144">C554+C556+C557+C558+C559+C560+C561+C562</f>
        <v>1724.2552209999999</v>
      </c>
      <c r="D566" s="36">
        <f t="shared" si="144"/>
        <v>8127.735089499999</v>
      </c>
      <c r="E566" s="36">
        <f t="shared" si="144"/>
        <v>6474.0395419999995</v>
      </c>
      <c r="F566" s="36">
        <f t="shared" si="137"/>
        <v>25.543488524772428</v>
      </c>
      <c r="G566" s="36">
        <f t="shared" si="144"/>
        <v>79925</v>
      </c>
      <c r="H566" s="36">
        <f t="shared" si="144"/>
        <v>12426348.70836705</v>
      </c>
      <c r="I566" s="36">
        <f t="shared" si="144"/>
        <v>5501</v>
      </c>
      <c r="J566" s="36">
        <f t="shared" si="144"/>
        <v>936.42217500000004</v>
      </c>
      <c r="K566" s="36">
        <f t="shared" si="144"/>
        <v>3834.9198270000006</v>
      </c>
      <c r="L566" s="36">
        <f t="shared" si="144"/>
        <v>2380.5801419999998</v>
      </c>
      <c r="M566" s="36">
        <f t="shared" si="139"/>
        <v>61.091817886801515</v>
      </c>
      <c r="N566" s="111">
        <f t="shared" si="143"/>
        <v>100</v>
      </c>
    </row>
    <row r="567" spans="1:14">
      <c r="A567" s="226" t="s">
        <v>70</v>
      </c>
      <c r="B567" s="193" t="s">
        <v>19</v>
      </c>
      <c r="C567" s="31">
        <f t="shared" ref="C567:L578" si="145">C519</f>
        <v>881.15605400000004</v>
      </c>
      <c r="D567" s="31">
        <f t="shared" si="145"/>
        <v>3321.824983</v>
      </c>
      <c r="E567" s="31">
        <f t="shared" si="145"/>
        <v>3036.3596360000001</v>
      </c>
      <c r="F567" s="31">
        <f t="shared" si="137"/>
        <v>9.4015657307334806</v>
      </c>
      <c r="G567" s="31">
        <f t="shared" si="145"/>
        <v>25568</v>
      </c>
      <c r="H567" s="31">
        <f t="shared" si="145"/>
        <v>3382743.8040360007</v>
      </c>
      <c r="I567" s="31">
        <f t="shared" si="145"/>
        <v>2444</v>
      </c>
      <c r="J567" s="31">
        <f t="shared" si="145"/>
        <v>432.15605600000004</v>
      </c>
      <c r="K567" s="31">
        <f t="shared" si="145"/>
        <v>1417.1479789999999</v>
      </c>
      <c r="L567" s="31">
        <f t="shared" si="145"/>
        <v>1214.950034</v>
      </c>
      <c r="M567" s="31">
        <f t="shared" si="139"/>
        <v>16.6424905832794</v>
      </c>
      <c r="N567" s="109">
        <f t="shared" ref="N567:N579" si="146">N519</f>
        <v>53.083903774487808</v>
      </c>
    </row>
    <row r="568" spans="1:14">
      <c r="A568" s="226"/>
      <c r="B568" s="193" t="s">
        <v>20</v>
      </c>
      <c r="C568" s="31">
        <f t="shared" si="145"/>
        <v>305.95498000000003</v>
      </c>
      <c r="D568" s="31">
        <f t="shared" si="145"/>
        <v>1121.7716350000001</v>
      </c>
      <c r="E568" s="31">
        <f t="shared" si="145"/>
        <v>1092.049575</v>
      </c>
      <c r="F568" s="31">
        <f t="shared" si="137"/>
        <v>2.7216768066596297</v>
      </c>
      <c r="G568" s="31">
        <f t="shared" si="145"/>
        <v>13716</v>
      </c>
      <c r="H568" s="31">
        <f t="shared" si="145"/>
        <v>274040</v>
      </c>
      <c r="I568" s="31">
        <f t="shared" si="145"/>
        <v>1409</v>
      </c>
      <c r="J568" s="31">
        <f t="shared" si="145"/>
        <v>1344.9458010000001</v>
      </c>
      <c r="K568" s="31">
        <f t="shared" si="145"/>
        <v>557.77942599999994</v>
      </c>
      <c r="L568" s="31">
        <f t="shared" si="145"/>
        <v>427.29026799999997</v>
      </c>
      <c r="M568" s="31">
        <f t="shared" si="139"/>
        <v>30.538762001478581</v>
      </c>
      <c r="N568" s="105">
        <f t="shared" si="146"/>
        <v>17.926295886760109</v>
      </c>
    </row>
    <row r="569" spans="1:14">
      <c r="A569" s="226"/>
      <c r="B569" s="193" t="s">
        <v>21</v>
      </c>
      <c r="C569" s="31">
        <f t="shared" si="145"/>
        <v>5.7390140000000098</v>
      </c>
      <c r="D569" s="31">
        <f t="shared" si="145"/>
        <v>91.365470999999999</v>
      </c>
      <c r="E569" s="31">
        <f t="shared" si="145"/>
        <v>121.54231800000001</v>
      </c>
      <c r="F569" s="31">
        <f t="shared" si="137"/>
        <v>-24.828263518884022</v>
      </c>
      <c r="G569" s="31">
        <f t="shared" si="145"/>
        <v>401</v>
      </c>
      <c r="H569" s="31">
        <f t="shared" si="145"/>
        <v>110962.14366899997</v>
      </c>
      <c r="I569" s="31">
        <f t="shared" si="145"/>
        <v>56</v>
      </c>
      <c r="J569" s="31">
        <f t="shared" si="145"/>
        <v>3.1479000000000008</v>
      </c>
      <c r="K569" s="31">
        <f t="shared" si="145"/>
        <v>49.156914999999998</v>
      </c>
      <c r="L569" s="31">
        <f t="shared" si="145"/>
        <v>27.041180000000001</v>
      </c>
      <c r="M569" s="31">
        <f t="shared" si="139"/>
        <v>81.78539176175002</v>
      </c>
      <c r="N569" s="105">
        <f t="shared" si="146"/>
        <v>1.4600515968468037</v>
      </c>
    </row>
    <row r="570" spans="1:14">
      <c r="A570" s="226"/>
      <c r="B570" s="193" t="s">
        <v>22</v>
      </c>
      <c r="C570" s="31">
        <f t="shared" si="145"/>
        <v>51.706852999999988</v>
      </c>
      <c r="D570" s="31">
        <f t="shared" si="145"/>
        <v>351.16135199999997</v>
      </c>
      <c r="E570" s="31">
        <f t="shared" si="145"/>
        <v>267.099648</v>
      </c>
      <c r="F570" s="31">
        <f t="shared" si="137"/>
        <v>31.472038480559871</v>
      </c>
      <c r="G570" s="31">
        <f t="shared" si="145"/>
        <v>19139</v>
      </c>
      <c r="H570" s="31">
        <f t="shared" si="145"/>
        <v>475471.64</v>
      </c>
      <c r="I570" s="31">
        <f t="shared" si="145"/>
        <v>538</v>
      </c>
      <c r="J570" s="31">
        <f t="shared" si="145"/>
        <v>29.883344000000001</v>
      </c>
      <c r="K570" s="31">
        <f t="shared" si="145"/>
        <v>79.834364000000008</v>
      </c>
      <c r="L570" s="31">
        <f t="shared" si="145"/>
        <v>98.263653999999988</v>
      </c>
      <c r="M570" s="31">
        <f t="shared" si="139"/>
        <v>-18.754940661986762</v>
      </c>
      <c r="N570" s="105">
        <f t="shared" si="146"/>
        <v>5.6116789759501424</v>
      </c>
    </row>
    <row r="571" spans="1:14">
      <c r="A571" s="226"/>
      <c r="B571" s="193" t="s">
        <v>23</v>
      </c>
      <c r="C571" s="31">
        <f t="shared" si="145"/>
        <v>0.53395000000000004</v>
      </c>
      <c r="D571" s="31">
        <f t="shared" si="145"/>
        <v>3.5331709999999998</v>
      </c>
      <c r="E571" s="31">
        <f t="shared" si="145"/>
        <v>5.8182369999999999</v>
      </c>
      <c r="F571" s="31">
        <f t="shared" si="137"/>
        <v>-39.274199383765222</v>
      </c>
      <c r="G571" s="31">
        <f t="shared" si="145"/>
        <v>42</v>
      </c>
      <c r="H571" s="31">
        <f t="shared" si="145"/>
        <v>2289.09</v>
      </c>
      <c r="I571" s="31">
        <f t="shared" si="145"/>
        <v>3</v>
      </c>
      <c r="J571" s="31">
        <f t="shared" si="145"/>
        <v>1.0411380000000001</v>
      </c>
      <c r="K571" s="31">
        <f t="shared" si="145"/>
        <v>3.1455380000000002</v>
      </c>
      <c r="L571" s="31">
        <f t="shared" si="145"/>
        <v>0</v>
      </c>
      <c r="M571" s="31" t="e">
        <f t="shared" si="139"/>
        <v>#DIV/0!</v>
      </c>
      <c r="N571" s="105">
        <f t="shared" si="146"/>
        <v>5.6461285691646233E-2</v>
      </c>
    </row>
    <row r="572" spans="1:14">
      <c r="A572" s="226"/>
      <c r="B572" s="193" t="s">
        <v>24</v>
      </c>
      <c r="C572" s="31">
        <f t="shared" si="145"/>
        <v>81.3767</v>
      </c>
      <c r="D572" s="31">
        <f t="shared" si="145"/>
        <v>305.01428199999998</v>
      </c>
      <c r="E572" s="31">
        <f t="shared" si="145"/>
        <v>703.47799999999995</v>
      </c>
      <c r="F572" s="31">
        <f t="shared" si="137"/>
        <v>-56.641958668217065</v>
      </c>
      <c r="G572" s="31">
        <f t="shared" si="145"/>
        <v>607</v>
      </c>
      <c r="H572" s="31">
        <f t="shared" si="145"/>
        <v>155065.01957</v>
      </c>
      <c r="I572" s="31">
        <f t="shared" si="145"/>
        <v>35</v>
      </c>
      <c r="J572" s="31">
        <f t="shared" si="145"/>
        <v>5.9503300000000001</v>
      </c>
      <c r="K572" s="31">
        <f t="shared" si="145"/>
        <v>55.18571</v>
      </c>
      <c r="L572" s="31">
        <f t="shared" si="145"/>
        <v>580.51223000000005</v>
      </c>
      <c r="M572" s="31">
        <f t="shared" si="139"/>
        <v>-90.493618024205972</v>
      </c>
      <c r="N572" s="105">
        <f t="shared" si="146"/>
        <v>4.8742329527878345</v>
      </c>
    </row>
    <row r="573" spans="1:14">
      <c r="A573" s="226"/>
      <c r="B573" s="193" t="s">
        <v>25</v>
      </c>
      <c r="C573" s="31">
        <f t="shared" si="145"/>
        <v>37.020414000000024</v>
      </c>
      <c r="D573" s="31">
        <f t="shared" si="145"/>
        <v>1441.632055</v>
      </c>
      <c r="E573" s="31">
        <f t="shared" si="145"/>
        <v>696.13471200000004</v>
      </c>
      <c r="F573" s="31">
        <f t="shared" ref="F573:F604" si="147">(D573-E573)/E573*100</f>
        <v>107.09095957277877</v>
      </c>
      <c r="G573" s="31">
        <f t="shared" si="145"/>
        <v>199</v>
      </c>
      <c r="H573" s="31">
        <f t="shared" si="145"/>
        <v>26779.046700000003</v>
      </c>
      <c r="I573" s="31">
        <f t="shared" si="145"/>
        <v>885</v>
      </c>
      <c r="J573" s="31">
        <f t="shared" si="145"/>
        <v>141.57799999999995</v>
      </c>
      <c r="K573" s="31">
        <f t="shared" si="145"/>
        <v>924.47767499999986</v>
      </c>
      <c r="L573" s="31">
        <f t="shared" si="145"/>
        <v>583.90747599999997</v>
      </c>
      <c r="M573" s="31">
        <f t="shared" si="139"/>
        <v>58.326055582134714</v>
      </c>
      <c r="N573" s="105">
        <f t="shared" si="146"/>
        <v>23.03777522219843</v>
      </c>
    </row>
    <row r="574" spans="1:14">
      <c r="A574" s="226"/>
      <c r="B574" s="193" t="s">
        <v>26</v>
      </c>
      <c r="C574" s="31">
        <f t="shared" si="145"/>
        <v>192.34522200000009</v>
      </c>
      <c r="D574" s="31">
        <f t="shared" si="145"/>
        <v>666.9465100000001</v>
      </c>
      <c r="E574" s="31">
        <f t="shared" si="145"/>
        <v>466.86734000000001</v>
      </c>
      <c r="F574" s="31">
        <f t="shared" si="147"/>
        <v>42.855679302818672</v>
      </c>
      <c r="G574" s="31">
        <f t="shared" si="145"/>
        <v>31995</v>
      </c>
      <c r="H574" s="31">
        <f t="shared" si="145"/>
        <v>4494837.8634159761</v>
      </c>
      <c r="I574" s="31">
        <f t="shared" si="145"/>
        <v>310</v>
      </c>
      <c r="J574" s="31">
        <f t="shared" si="145"/>
        <v>187.604894</v>
      </c>
      <c r="K574" s="31">
        <f t="shared" si="145"/>
        <v>276.39478600000001</v>
      </c>
      <c r="L574" s="31">
        <f t="shared" si="145"/>
        <v>62.386653000000003</v>
      </c>
      <c r="M574" s="31">
        <f t="shared" si="139"/>
        <v>343.0351248367179</v>
      </c>
      <c r="N574" s="105">
        <f t="shared" si="146"/>
        <v>10.658034225390278</v>
      </c>
    </row>
    <row r="575" spans="1:14">
      <c r="A575" s="226"/>
      <c r="B575" s="193" t="s">
        <v>27</v>
      </c>
      <c r="C575" s="31">
        <f t="shared" si="145"/>
        <v>25</v>
      </c>
      <c r="D575" s="31">
        <f t="shared" si="145"/>
        <v>76.209999999999994</v>
      </c>
      <c r="E575" s="31">
        <f t="shared" si="145"/>
        <v>9.5563999999999996E-2</v>
      </c>
      <c r="F575" s="31">
        <f t="shared" si="147"/>
        <v>79647.603700138134</v>
      </c>
      <c r="G575" s="31">
        <f t="shared" si="145"/>
        <v>9</v>
      </c>
      <c r="H575" s="31">
        <f t="shared" si="145"/>
        <v>33035.81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105">
        <f t="shared" si="146"/>
        <v>1.2178619666470598</v>
      </c>
    </row>
    <row r="576" spans="1:14">
      <c r="A576" s="226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31" t="e">
        <f t="shared" si="147"/>
        <v>#DIV/0!</v>
      </c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105">
        <f t="shared" si="146"/>
        <v>0</v>
      </c>
    </row>
    <row r="577" spans="1:14">
      <c r="A577" s="226"/>
      <c r="B577" s="14" t="s">
        <v>29</v>
      </c>
      <c r="C577" s="31">
        <f t="shared" si="145"/>
        <v>23.098019000000008</v>
      </c>
      <c r="D577" s="31">
        <f t="shared" si="145"/>
        <v>70.788661000000005</v>
      </c>
      <c r="E577" s="31">
        <f t="shared" si="145"/>
        <v>0</v>
      </c>
      <c r="F577" s="31" t="e">
        <f t="shared" si="147"/>
        <v>#DIV/0!</v>
      </c>
      <c r="G577" s="31">
        <f t="shared" si="145"/>
        <v>4</v>
      </c>
      <c r="H577" s="31">
        <f t="shared" si="145"/>
        <v>32844.53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105">
        <f t="shared" si="146"/>
        <v>1.1312271080143292</v>
      </c>
    </row>
    <row r="578" spans="1:14">
      <c r="A578" s="226"/>
      <c r="B578" s="14" t="s">
        <v>30</v>
      </c>
      <c r="C578" s="31">
        <f t="shared" si="145"/>
        <v>1.9060380000000001</v>
      </c>
      <c r="D578" s="31">
        <f t="shared" si="145"/>
        <v>5.4135850000000003</v>
      </c>
      <c r="E578" s="31">
        <f t="shared" si="145"/>
        <v>0</v>
      </c>
      <c r="F578" s="31" t="e">
        <f t="shared" si="147"/>
        <v>#DIV/0!</v>
      </c>
      <c r="G578" s="31">
        <f t="shared" si="145"/>
        <v>5</v>
      </c>
      <c r="H578" s="31">
        <f t="shared" si="145"/>
        <v>191.28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105">
        <f t="shared" si="146"/>
        <v>8.6510947050400522E-2</v>
      </c>
    </row>
    <row r="579" spans="1:14" ht="14.25" thickBot="1">
      <c r="A579" s="211"/>
      <c r="B579" s="35" t="s">
        <v>31</v>
      </c>
      <c r="C579" s="36">
        <f t="shared" ref="C579:L579" si="148">C567+C569+C570+C571+C572+C573+C574+C575</f>
        <v>1274.8782070000002</v>
      </c>
      <c r="D579" s="36">
        <f t="shared" si="148"/>
        <v>6257.6878239999996</v>
      </c>
      <c r="E579" s="36">
        <f t="shared" si="148"/>
        <v>5297.3954549999999</v>
      </c>
      <c r="F579" s="36">
        <f t="shared" si="147"/>
        <v>18.127632289441753</v>
      </c>
      <c r="G579" s="36">
        <f t="shared" si="148"/>
        <v>77960</v>
      </c>
      <c r="H579" s="36">
        <f t="shared" si="148"/>
        <v>8681184.417390978</v>
      </c>
      <c r="I579" s="36">
        <f t="shared" si="148"/>
        <v>4271</v>
      </c>
      <c r="J579" s="36">
        <f t="shared" si="148"/>
        <v>801.36166200000002</v>
      </c>
      <c r="K579" s="36">
        <f t="shared" si="148"/>
        <v>2805.3429669999996</v>
      </c>
      <c r="L579" s="36">
        <f t="shared" si="148"/>
        <v>2567.0612270000001</v>
      </c>
      <c r="M579" s="36">
        <f t="shared" si="139"/>
        <v>9.2822772395837134</v>
      </c>
      <c r="N579" s="111">
        <f t="shared" si="146"/>
        <v>100</v>
      </c>
    </row>
    <row r="580" spans="1:14" ht="14.25" thickBot="1">
      <c r="A580" s="255" t="s">
        <v>49</v>
      </c>
      <c r="B580" s="196" t="s">
        <v>19</v>
      </c>
      <c r="C580" s="32">
        <f t="shared" ref="C580:L591" si="149">C541+C554+C567</f>
        <v>4510.6641310000005</v>
      </c>
      <c r="D580" s="32">
        <f t="shared" si="149"/>
        <v>17744.889679999997</v>
      </c>
      <c r="E580" s="32">
        <f t="shared" si="149"/>
        <v>15922.972021000001</v>
      </c>
      <c r="F580" s="32">
        <f t="shared" si="147"/>
        <v>11.442070340870789</v>
      </c>
      <c r="G580" s="32">
        <f t="shared" si="149"/>
        <v>128290</v>
      </c>
      <c r="H580" s="32">
        <f t="shared" si="149"/>
        <v>16619428.53537601</v>
      </c>
      <c r="I580" s="32">
        <f t="shared" si="149"/>
        <v>13804</v>
      </c>
      <c r="J580" s="32">
        <f t="shared" si="149"/>
        <v>2853.0390150000003</v>
      </c>
      <c r="K580" s="32">
        <f t="shared" si="149"/>
        <v>10854.737049000001</v>
      </c>
      <c r="L580" s="32">
        <f t="shared" si="149"/>
        <v>8090.8524279999983</v>
      </c>
      <c r="M580" s="32">
        <f t="shared" si="139"/>
        <v>34.160610956578971</v>
      </c>
      <c r="N580" s="109">
        <f>D580/D592*100</f>
        <v>59.735236517186451</v>
      </c>
    </row>
    <row r="581" spans="1:14" ht="14.25" thickBot="1">
      <c r="A581" s="255"/>
      <c r="B581" s="193" t="s">
        <v>20</v>
      </c>
      <c r="C581" s="31">
        <f t="shared" si="149"/>
        <v>1488.2382629999997</v>
      </c>
      <c r="D581" s="31">
        <f t="shared" si="149"/>
        <v>5573.0622869999997</v>
      </c>
      <c r="E581" s="31">
        <f t="shared" si="149"/>
        <v>5457.0935310000004</v>
      </c>
      <c r="F581" s="31">
        <f t="shared" si="147"/>
        <v>2.1251011246411289</v>
      </c>
      <c r="G581" s="31">
        <f t="shared" si="149"/>
        <v>66519</v>
      </c>
      <c r="H581" s="31">
        <f t="shared" si="149"/>
        <v>1372459.9752100001</v>
      </c>
      <c r="I581" s="31">
        <f t="shared" si="149"/>
        <v>7494</v>
      </c>
      <c r="J581" s="31">
        <f t="shared" si="149"/>
        <v>2078.2158370000002</v>
      </c>
      <c r="K581" s="31">
        <f t="shared" si="149"/>
        <v>4128.4200279999995</v>
      </c>
      <c r="L581" s="31">
        <f t="shared" si="149"/>
        <v>2775.5523189999994</v>
      </c>
      <c r="M581" s="31">
        <f t="shared" si="139"/>
        <v>48.742288147082135</v>
      </c>
      <c r="N581" s="105">
        <f>D581/D592*100</f>
        <v>18.760792534775401</v>
      </c>
    </row>
    <row r="582" spans="1:14" ht="14.25" thickBot="1">
      <c r="A582" s="255"/>
      <c r="B582" s="193" t="s">
        <v>21</v>
      </c>
      <c r="C582" s="31">
        <f t="shared" si="149"/>
        <v>107.36414599999999</v>
      </c>
      <c r="D582" s="31">
        <f t="shared" si="149"/>
        <v>988.68654300000003</v>
      </c>
      <c r="E582" s="31">
        <f t="shared" si="149"/>
        <v>871.04014599999994</v>
      </c>
      <c r="F582" s="31">
        <f t="shared" si="147"/>
        <v>13.506426487947445</v>
      </c>
      <c r="G582" s="31">
        <f t="shared" si="149"/>
        <v>2205</v>
      </c>
      <c r="H582" s="31">
        <f t="shared" si="149"/>
        <v>1210597.2592959995</v>
      </c>
      <c r="I582" s="31">
        <f t="shared" si="149"/>
        <v>145</v>
      </c>
      <c r="J582" s="31">
        <f t="shared" si="149"/>
        <v>33.869329999999991</v>
      </c>
      <c r="K582" s="31">
        <f t="shared" si="149"/>
        <v>200.889836</v>
      </c>
      <c r="L582" s="31">
        <f t="shared" si="149"/>
        <v>692.95965100000012</v>
      </c>
      <c r="M582" s="31">
        <f t="shared" si="139"/>
        <v>-71.00987976571237</v>
      </c>
      <c r="N582" s="105">
        <f>D582/D592*100</f>
        <v>3.32824974133423</v>
      </c>
    </row>
    <row r="583" spans="1:14" ht="14.25" thickBot="1">
      <c r="A583" s="255"/>
      <c r="B583" s="193" t="s">
        <v>22</v>
      </c>
      <c r="C583" s="31">
        <f t="shared" si="149"/>
        <v>153.52241900000001</v>
      </c>
      <c r="D583" s="31">
        <f t="shared" si="149"/>
        <v>904.54883899999993</v>
      </c>
      <c r="E583" s="31">
        <f t="shared" si="149"/>
        <v>476.08086300000002</v>
      </c>
      <c r="F583" s="31">
        <f t="shared" si="147"/>
        <v>89.998991620883501</v>
      </c>
      <c r="G583" s="31">
        <f t="shared" si="149"/>
        <v>53946</v>
      </c>
      <c r="H583" s="31">
        <f t="shared" si="149"/>
        <v>1113207.4500000002</v>
      </c>
      <c r="I583" s="31">
        <f t="shared" si="149"/>
        <v>827</v>
      </c>
      <c r="J583" s="31">
        <f t="shared" si="149"/>
        <v>44.923644000000003</v>
      </c>
      <c r="K583" s="31">
        <f t="shared" si="149"/>
        <v>140.53696400000001</v>
      </c>
      <c r="L583" s="31">
        <f t="shared" si="149"/>
        <v>148.62417399999998</v>
      </c>
      <c r="M583" s="31">
        <f t="shared" si="139"/>
        <v>-5.4413826380626151</v>
      </c>
      <c r="N583" s="105">
        <f>D583/D592*100</f>
        <v>3.045014075230442</v>
      </c>
    </row>
    <row r="584" spans="1:14" ht="14.25" thickBot="1">
      <c r="A584" s="255"/>
      <c r="B584" s="193" t="s">
        <v>23</v>
      </c>
      <c r="C584" s="31">
        <f t="shared" si="149"/>
        <v>9.3123839999999998</v>
      </c>
      <c r="D584" s="31">
        <f t="shared" si="149"/>
        <v>82.771169999999998</v>
      </c>
      <c r="E584" s="31">
        <f t="shared" si="149"/>
        <v>78.293980539999993</v>
      </c>
      <c r="F584" s="31">
        <f t="shared" si="147"/>
        <v>5.7184338171599691</v>
      </c>
      <c r="G584" s="31">
        <f t="shared" si="149"/>
        <v>1227</v>
      </c>
      <c r="H584" s="31">
        <f t="shared" si="149"/>
        <v>320092.16370900004</v>
      </c>
      <c r="I584" s="31">
        <f t="shared" si="149"/>
        <v>11</v>
      </c>
      <c r="J584" s="31">
        <f t="shared" si="149"/>
        <v>5.894578000000001</v>
      </c>
      <c r="K584" s="31">
        <f t="shared" si="149"/>
        <v>17.716892999999999</v>
      </c>
      <c r="L584" s="31">
        <f t="shared" si="149"/>
        <v>25.113769999999999</v>
      </c>
      <c r="M584" s="31">
        <f t="shared" si="139"/>
        <v>-29.453471143520073</v>
      </c>
      <c r="N584" s="105">
        <f>D584/D592*100</f>
        <v>0.27863545538561207</v>
      </c>
    </row>
    <row r="585" spans="1:14" ht="14.25" thickBot="1">
      <c r="A585" s="255"/>
      <c r="B585" s="193" t="s">
        <v>24</v>
      </c>
      <c r="C585" s="31">
        <f t="shared" si="149"/>
        <v>725.07624999999985</v>
      </c>
      <c r="D585" s="31">
        <f t="shared" si="149"/>
        <v>2492.0014865000003</v>
      </c>
      <c r="E585" s="31">
        <f t="shared" si="149"/>
        <v>2470.0778139999998</v>
      </c>
      <c r="F585" s="31">
        <f t="shared" si="147"/>
        <v>0.88757011523040719</v>
      </c>
      <c r="G585" s="31">
        <f t="shared" si="149"/>
        <v>5703</v>
      </c>
      <c r="H585" s="31">
        <f t="shared" si="149"/>
        <v>2006789.423523</v>
      </c>
      <c r="I585" s="31">
        <f t="shared" si="149"/>
        <v>460</v>
      </c>
      <c r="J585" s="31">
        <f t="shared" si="149"/>
        <v>393.43921200000005</v>
      </c>
      <c r="K585" s="31">
        <f t="shared" si="149"/>
        <v>765.08421999999996</v>
      </c>
      <c r="L585" s="31">
        <f t="shared" si="149"/>
        <v>1904.5128800000002</v>
      </c>
      <c r="M585" s="31">
        <f t="shared" si="139"/>
        <v>-59.827826420370556</v>
      </c>
      <c r="N585" s="105">
        <f>D585/D592*100</f>
        <v>8.3889108854272543</v>
      </c>
    </row>
    <row r="586" spans="1:14" ht="14.25" thickBot="1">
      <c r="A586" s="255"/>
      <c r="B586" s="193" t="s">
        <v>25</v>
      </c>
      <c r="C586" s="31">
        <f t="shared" si="149"/>
        <v>322.69410799999997</v>
      </c>
      <c r="D586" s="31">
        <f t="shared" si="149"/>
        <v>5012.7478170000004</v>
      </c>
      <c r="E586" s="31">
        <f t="shared" si="149"/>
        <v>3201.0682420000003</v>
      </c>
      <c r="F586" s="31">
        <f t="shared" si="147"/>
        <v>56.596093492467311</v>
      </c>
      <c r="G586" s="31">
        <f t="shared" si="149"/>
        <v>856</v>
      </c>
      <c r="H586" s="31">
        <f t="shared" si="149"/>
        <v>94032.311415999997</v>
      </c>
      <c r="I586" s="31">
        <f t="shared" si="149"/>
        <v>2994</v>
      </c>
      <c r="J586" s="31">
        <f t="shared" si="149"/>
        <v>702.245768</v>
      </c>
      <c r="K586" s="31">
        <f t="shared" si="149"/>
        <v>3762.2656550000002</v>
      </c>
      <c r="L586" s="31">
        <f t="shared" si="149"/>
        <v>2286.2246380000001</v>
      </c>
      <c r="M586" s="31">
        <f t="shared" si="139"/>
        <v>64.562379062245057</v>
      </c>
      <c r="N586" s="105">
        <f>D586/D592*100</f>
        <v>16.874586534454302</v>
      </c>
    </row>
    <row r="587" spans="1:14" ht="14.25" thickBot="1">
      <c r="A587" s="255"/>
      <c r="B587" s="193" t="s">
        <v>26</v>
      </c>
      <c r="C587" s="31">
        <f t="shared" si="149"/>
        <v>551.50988799999982</v>
      </c>
      <c r="D587" s="31">
        <f t="shared" si="149"/>
        <v>2236.513418</v>
      </c>
      <c r="E587" s="31">
        <f t="shared" si="149"/>
        <v>2300.7403350000004</v>
      </c>
      <c r="F587" s="31">
        <f t="shared" si="147"/>
        <v>-2.7915760863122521</v>
      </c>
      <c r="G587" s="31">
        <f t="shared" si="149"/>
        <v>122169</v>
      </c>
      <c r="H587" s="31">
        <f t="shared" si="149"/>
        <v>20941115.637056116</v>
      </c>
      <c r="I587" s="31">
        <f t="shared" si="149"/>
        <v>1957</v>
      </c>
      <c r="J587" s="31">
        <f t="shared" si="149"/>
        <v>228.52082000000001</v>
      </c>
      <c r="K587" s="31">
        <f t="shared" si="149"/>
        <v>775.63179500000001</v>
      </c>
      <c r="L587" s="31">
        <f t="shared" si="149"/>
        <v>469.51175600000005</v>
      </c>
      <c r="M587" s="31">
        <f t="shared" si="139"/>
        <v>65.199653701535837</v>
      </c>
      <c r="N587" s="105">
        <f>D587/D592*100</f>
        <v>7.5288525545846685</v>
      </c>
    </row>
    <row r="588" spans="1:14" ht="14.25" thickBot="1">
      <c r="A588" s="255"/>
      <c r="B588" s="193" t="s">
        <v>27</v>
      </c>
      <c r="C588" s="31">
        <f t="shared" si="149"/>
        <v>60.6981562633</v>
      </c>
      <c r="D588" s="31">
        <f t="shared" si="149"/>
        <v>243.74113931139999</v>
      </c>
      <c r="E588" s="31">
        <f t="shared" si="149"/>
        <v>127.07137300000001</v>
      </c>
      <c r="F588" s="31">
        <f t="shared" si="147"/>
        <v>91.814358778825806</v>
      </c>
      <c r="G588" s="31">
        <f t="shared" si="149"/>
        <v>89</v>
      </c>
      <c r="H588" s="31">
        <f t="shared" si="149"/>
        <v>80650.528156495595</v>
      </c>
      <c r="I588" s="31">
        <f t="shared" si="149"/>
        <v>0</v>
      </c>
      <c r="J588" s="31">
        <f t="shared" si="149"/>
        <v>0</v>
      </c>
      <c r="K588" s="31">
        <f t="shared" si="149"/>
        <v>0</v>
      </c>
      <c r="L588" s="31">
        <f t="shared" si="149"/>
        <v>98.903040000000004</v>
      </c>
      <c r="M588" s="31">
        <f t="shared" si="139"/>
        <v>-100</v>
      </c>
      <c r="N588" s="105">
        <f>D588/D592*100</f>
        <v>0.82051423639704324</v>
      </c>
    </row>
    <row r="589" spans="1:14" ht="14.25" thickBot="1">
      <c r="A589" s="255"/>
      <c r="B589" s="14" t="s">
        <v>28</v>
      </c>
      <c r="C589" s="31">
        <f t="shared" si="149"/>
        <v>13.584903999999995</v>
      </c>
      <c r="D589" s="31">
        <f t="shared" si="149"/>
        <v>112.013318</v>
      </c>
      <c r="E589" s="31">
        <f t="shared" si="149"/>
        <v>80.349036999999996</v>
      </c>
      <c r="F589" s="31">
        <f t="shared" si="147"/>
        <v>39.408413818326167</v>
      </c>
      <c r="G589" s="31">
        <f t="shared" si="149"/>
        <v>30</v>
      </c>
      <c r="H589" s="31">
        <f t="shared" si="149"/>
        <v>29065.18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0</v>
      </c>
      <c r="M589" s="31" t="e">
        <f t="shared" si="139"/>
        <v>#DIV/0!</v>
      </c>
      <c r="N589" s="105">
        <f>D589/D592*100</f>
        <v>0.37707431065893326</v>
      </c>
    </row>
    <row r="590" spans="1:14" ht="14.25" thickBot="1">
      <c r="A590" s="255"/>
      <c r="B590" s="14" t="s">
        <v>29</v>
      </c>
      <c r="C590" s="31">
        <f t="shared" si="149"/>
        <v>48.347540000000009</v>
      </c>
      <c r="D590" s="31">
        <f t="shared" si="149"/>
        <v>122.99199300000001</v>
      </c>
      <c r="E590" s="31">
        <f t="shared" si="149"/>
        <v>6.4092449999999994</v>
      </c>
      <c r="F590" s="31">
        <f t="shared" si="147"/>
        <v>1818.9778671278759</v>
      </c>
      <c r="G590" s="31">
        <f t="shared" si="149"/>
        <v>37</v>
      </c>
      <c r="H590" s="31">
        <f t="shared" si="149"/>
        <v>54063.665588999997</v>
      </c>
      <c r="I590" s="31">
        <f t="shared" si="149"/>
        <v>0</v>
      </c>
      <c r="J590" s="31">
        <f t="shared" si="149"/>
        <v>0</v>
      </c>
      <c r="K590" s="31">
        <f t="shared" si="149"/>
        <v>0</v>
      </c>
      <c r="L590" s="31">
        <f t="shared" si="149"/>
        <v>0.42304000000000003</v>
      </c>
      <c r="M590" s="31">
        <f t="shared" si="139"/>
        <v>-100</v>
      </c>
      <c r="N590" s="105">
        <f>D590/D592*100</f>
        <v>0.41403220442986388</v>
      </c>
    </row>
    <row r="591" spans="1:14" ht="14.25" thickBot="1">
      <c r="A591" s="255"/>
      <c r="B591" s="14" t="s">
        <v>30</v>
      </c>
      <c r="C591" s="31">
        <f t="shared" si="149"/>
        <v>8.5010690000000011</v>
      </c>
      <c r="D591" s="31">
        <f t="shared" si="149"/>
        <v>24.375496000000002</v>
      </c>
      <c r="E591" s="31">
        <f t="shared" si="149"/>
        <v>40.616534999999999</v>
      </c>
      <c r="F591" s="31">
        <f t="shared" si="147"/>
        <v>-39.986274063013987</v>
      </c>
      <c r="G591" s="31">
        <f t="shared" si="149"/>
        <v>31</v>
      </c>
      <c r="H591" s="31">
        <f t="shared" si="149"/>
        <v>1511.5953899999997</v>
      </c>
      <c r="I591" s="31">
        <f t="shared" si="149"/>
        <v>0</v>
      </c>
      <c r="J591" s="31">
        <f t="shared" si="149"/>
        <v>0</v>
      </c>
      <c r="K591" s="31">
        <f t="shared" si="149"/>
        <v>0</v>
      </c>
      <c r="L591" s="31">
        <f t="shared" si="149"/>
        <v>95</v>
      </c>
      <c r="M591" s="31">
        <f t="shared" si="139"/>
        <v>-100</v>
      </c>
      <c r="N591" s="105">
        <f>D591/D592*100</f>
        <v>8.2056076145959597E-2</v>
      </c>
    </row>
    <row r="592" spans="1:14" ht="14.25" thickBot="1">
      <c r="A592" s="270"/>
      <c r="B592" s="35" t="s">
        <v>50</v>
      </c>
      <c r="C592" s="36">
        <f t="shared" ref="C592:L592" si="150">C580+C582+C583+C584+C585+C586+C587+C588</f>
        <v>6440.8414822632994</v>
      </c>
      <c r="D592" s="36">
        <f t="shared" si="150"/>
        <v>29705.900092811396</v>
      </c>
      <c r="E592" s="36">
        <f t="shared" si="150"/>
        <v>25447.344774539997</v>
      </c>
      <c r="F592" s="36">
        <f t="shared" si="147"/>
        <v>16.734772747418713</v>
      </c>
      <c r="G592" s="36">
        <f t="shared" si="150"/>
        <v>314485</v>
      </c>
      <c r="H592" s="36">
        <f t="shared" si="150"/>
        <v>42385913.308532618</v>
      </c>
      <c r="I592" s="36">
        <f t="shared" si="150"/>
        <v>20198</v>
      </c>
      <c r="J592" s="36">
        <f t="shared" si="150"/>
        <v>4261.9323670000003</v>
      </c>
      <c r="K592" s="36">
        <f t="shared" si="150"/>
        <v>16516.862412000006</v>
      </c>
      <c r="L592" s="36">
        <f t="shared" si="150"/>
        <v>13716.702336999999</v>
      </c>
      <c r="M592" s="36">
        <f t="shared" si="139"/>
        <v>20.414236645252114</v>
      </c>
      <c r="N592" s="111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E20" sqref="E20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121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7" t="s">
        <v>124</v>
      </c>
      <c r="E2" s="277"/>
      <c r="F2" s="277"/>
      <c r="G2" s="277"/>
      <c r="H2" s="277"/>
      <c r="I2" s="277"/>
      <c r="J2" s="2" t="s">
        <v>71</v>
      </c>
    </row>
    <row r="3" spans="1:11">
      <c r="A3" s="278" t="s">
        <v>72</v>
      </c>
      <c r="B3" s="278" t="s">
        <v>73</v>
      </c>
      <c r="C3" s="278"/>
      <c r="D3" s="278" t="s">
        <v>74</v>
      </c>
      <c r="E3" s="278"/>
      <c r="F3" s="278" t="s">
        <v>68</v>
      </c>
      <c r="G3" s="278"/>
      <c r="H3" s="278" t="s">
        <v>69</v>
      </c>
      <c r="I3" s="278"/>
      <c r="J3" s="278" t="s">
        <v>70</v>
      </c>
      <c r="K3" s="278"/>
    </row>
    <row r="4" spans="1:11">
      <c r="A4" s="278"/>
      <c r="B4" s="173" t="s">
        <v>9</v>
      </c>
      <c r="C4" s="173" t="s">
        <v>50</v>
      </c>
      <c r="D4" s="173" t="s">
        <v>9</v>
      </c>
      <c r="E4" s="173" t="s">
        <v>75</v>
      </c>
      <c r="F4" s="173" t="s">
        <v>9</v>
      </c>
      <c r="G4" s="173" t="s">
        <v>75</v>
      </c>
      <c r="H4" s="173" t="s">
        <v>9</v>
      </c>
      <c r="I4" s="173" t="s">
        <v>75</v>
      </c>
      <c r="J4" s="173" t="s">
        <v>9</v>
      </c>
      <c r="K4" s="173" t="s">
        <v>75</v>
      </c>
    </row>
    <row r="5" spans="1:11">
      <c r="A5" s="173" t="s">
        <v>57</v>
      </c>
      <c r="B5" s="115">
        <v>2474</v>
      </c>
      <c r="C5" s="115">
        <v>9527</v>
      </c>
      <c r="D5" s="115">
        <v>716</v>
      </c>
      <c r="E5" s="115">
        <v>2009</v>
      </c>
      <c r="F5" s="115">
        <v>1125</v>
      </c>
      <c r="G5" s="115">
        <v>5826</v>
      </c>
      <c r="H5" s="115">
        <v>295</v>
      </c>
      <c r="I5" s="115">
        <v>769</v>
      </c>
      <c r="J5" s="115">
        <v>338</v>
      </c>
      <c r="K5" s="115">
        <v>923</v>
      </c>
    </row>
    <row r="6" spans="1:11">
      <c r="A6" s="173" t="s">
        <v>76</v>
      </c>
      <c r="B6" s="3">
        <v>52</v>
      </c>
      <c r="C6" s="3">
        <v>113</v>
      </c>
      <c r="D6" s="3">
        <v>30</v>
      </c>
      <c r="E6" s="3">
        <v>90</v>
      </c>
      <c r="F6" s="4">
        <v>0</v>
      </c>
      <c r="G6" s="4">
        <v>0</v>
      </c>
      <c r="H6" s="4">
        <v>22</v>
      </c>
      <c r="I6" s="4">
        <v>23</v>
      </c>
      <c r="J6" s="4">
        <v>0</v>
      </c>
      <c r="K6" s="4">
        <v>0</v>
      </c>
    </row>
    <row r="7" spans="1:11">
      <c r="A7" s="173" t="s">
        <v>59</v>
      </c>
      <c r="B7" s="3">
        <v>2</v>
      </c>
      <c r="C7" s="3">
        <v>5</v>
      </c>
      <c r="D7" s="3">
        <v>2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73" t="s">
        <v>77</v>
      </c>
      <c r="B8" s="3">
        <v>24</v>
      </c>
      <c r="C8" s="3">
        <v>48</v>
      </c>
      <c r="D8" s="3">
        <v>9</v>
      </c>
      <c r="E8" s="3">
        <v>17</v>
      </c>
      <c r="F8" s="3">
        <v>6</v>
      </c>
      <c r="G8" s="3">
        <v>21</v>
      </c>
      <c r="H8" s="3">
        <v>7</v>
      </c>
      <c r="I8" s="3">
        <v>8</v>
      </c>
      <c r="J8" s="3">
        <v>2</v>
      </c>
      <c r="K8" s="3">
        <v>2</v>
      </c>
    </row>
    <row r="9" spans="1:11">
      <c r="A9" s="173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9" t="s">
        <v>79</v>
      </c>
      <c r="K9" s="279"/>
    </row>
    <row r="10" spans="1:11">
      <c r="A10" s="173" t="s">
        <v>61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3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9" t="s">
        <v>79</v>
      </c>
      <c r="K11" s="279"/>
    </row>
    <row r="12" spans="1:11">
      <c r="A12" s="173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9" t="s">
        <v>79</v>
      </c>
      <c r="K12" s="279"/>
    </row>
    <row r="13" spans="1:11">
      <c r="A13" s="173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9" t="s">
        <v>79</v>
      </c>
      <c r="I13" s="279"/>
      <c r="J13" s="279" t="s">
        <v>79</v>
      </c>
      <c r="K13" s="279"/>
    </row>
    <row r="14" spans="1:11">
      <c r="A14" s="173" t="s">
        <v>81</v>
      </c>
      <c r="B14" s="3">
        <v>0</v>
      </c>
      <c r="C14" s="3">
        <v>0</v>
      </c>
      <c r="D14" s="3">
        <v>0</v>
      </c>
      <c r="E14" s="3">
        <v>0</v>
      </c>
      <c r="F14" s="279" t="s">
        <v>79</v>
      </c>
      <c r="G14" s="279"/>
      <c r="H14" s="279" t="s">
        <v>79</v>
      </c>
      <c r="I14" s="279"/>
      <c r="J14" s="279" t="s">
        <v>79</v>
      </c>
      <c r="K14" s="279"/>
    </row>
    <row r="15" spans="1:11">
      <c r="A15" s="173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3" t="s">
        <v>64</v>
      </c>
      <c r="B16" s="114">
        <v>73</v>
      </c>
      <c r="C16" s="114">
        <v>136</v>
      </c>
      <c r="D16" s="114">
        <v>2</v>
      </c>
      <c r="E16" s="114">
        <v>35</v>
      </c>
      <c r="F16" s="114">
        <v>21</v>
      </c>
      <c r="G16" s="114">
        <v>39</v>
      </c>
      <c r="H16" s="114">
        <v>32</v>
      </c>
      <c r="I16" s="114">
        <v>62</v>
      </c>
      <c r="J16" s="179">
        <v>0</v>
      </c>
      <c r="K16" s="179">
        <v>0</v>
      </c>
    </row>
    <row r="17" spans="1:11">
      <c r="A17" s="173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3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3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9" t="s">
        <v>79</v>
      </c>
      <c r="I19" s="279"/>
      <c r="J19" s="279" t="s">
        <v>79</v>
      </c>
      <c r="K19" s="279"/>
    </row>
    <row r="20" spans="1:11">
      <c r="A20" s="173" t="s">
        <v>84</v>
      </c>
      <c r="B20" s="3">
        <v>0</v>
      </c>
      <c r="C20" s="3">
        <v>0</v>
      </c>
      <c r="D20" s="3">
        <v>0</v>
      </c>
      <c r="E20" s="3">
        <v>0</v>
      </c>
      <c r="F20" s="279" t="s">
        <v>79</v>
      </c>
      <c r="G20" s="279"/>
      <c r="H20" s="279" t="s">
        <v>79</v>
      </c>
      <c r="I20" s="279"/>
      <c r="J20" s="279" t="s">
        <v>79</v>
      </c>
      <c r="K20" s="279"/>
    </row>
    <row r="21" spans="1:11">
      <c r="A21" s="173" t="s">
        <v>85</v>
      </c>
      <c r="B21" s="3">
        <v>0</v>
      </c>
      <c r="C21" s="3">
        <v>0</v>
      </c>
      <c r="D21" s="3">
        <v>0</v>
      </c>
      <c r="E21" s="3">
        <v>0</v>
      </c>
      <c r="F21" s="279" t="s">
        <v>79</v>
      </c>
      <c r="G21" s="279"/>
      <c r="H21" s="279" t="s">
        <v>79</v>
      </c>
      <c r="I21" s="279"/>
      <c r="J21" s="279" t="s">
        <v>79</v>
      </c>
      <c r="K21" s="279"/>
    </row>
    <row r="22" spans="1:11">
      <c r="A22" s="173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9" t="s">
        <v>79</v>
      </c>
      <c r="I22" s="279"/>
      <c r="J22" s="279" t="s">
        <v>79</v>
      </c>
      <c r="K22" s="279"/>
    </row>
    <row r="23" spans="1:11">
      <c r="A23" s="173" t="s">
        <v>87</v>
      </c>
      <c r="B23" s="3">
        <v>0</v>
      </c>
      <c r="C23" s="3">
        <v>0</v>
      </c>
      <c r="D23" s="3">
        <v>0</v>
      </c>
      <c r="E23" s="3">
        <v>0</v>
      </c>
      <c r="F23" s="279" t="s">
        <v>79</v>
      </c>
      <c r="G23" s="279"/>
      <c r="H23" s="279" t="s">
        <v>79</v>
      </c>
      <c r="I23" s="279"/>
      <c r="J23" s="279" t="s">
        <v>79</v>
      </c>
      <c r="K23" s="279"/>
    </row>
    <row r="24" spans="1:11">
      <c r="A24" s="173" t="s">
        <v>88</v>
      </c>
      <c r="B24" s="3">
        <v>0</v>
      </c>
      <c r="C24" s="3">
        <v>0</v>
      </c>
      <c r="D24" s="3">
        <v>0</v>
      </c>
      <c r="E24" s="3">
        <v>0</v>
      </c>
      <c r="F24" s="279" t="s">
        <v>79</v>
      </c>
      <c r="G24" s="279"/>
      <c r="H24" s="279" t="s">
        <v>79</v>
      </c>
      <c r="I24" s="279"/>
      <c r="J24" s="279" t="s">
        <v>79</v>
      </c>
      <c r="K24" s="279"/>
    </row>
    <row r="25" spans="1:11">
      <c r="A25" s="173" t="s">
        <v>50</v>
      </c>
      <c r="B25" s="3">
        <f>B5+B6+B7+B8+B9+B10+B11+B12+B13+B15+B14+B16+B17+B18+B19+B20+B21+B22+B23+B24</f>
        <v>2625</v>
      </c>
      <c r="C25" s="3">
        <f t="shared" ref="C25:E25" si="0">C5+C6+C7+C8+C9+C10+C11+C12+C13+C15+C14+C16+C17+C18+C19+C20+C21+C22+C23+C24</f>
        <v>9836</v>
      </c>
      <c r="D25" s="3">
        <f t="shared" si="0"/>
        <v>759</v>
      </c>
      <c r="E25" s="3">
        <f t="shared" si="0"/>
        <v>2157</v>
      </c>
      <c r="F25" s="3">
        <f>F5+F6+F7+F8+F9+F10+F11+F12+F13</f>
        <v>1131</v>
      </c>
      <c r="G25" s="3">
        <f>G5+G6+G7+G8+G9+G10+G11+G12+G13</f>
        <v>5847</v>
      </c>
      <c r="H25" s="3">
        <f>H10+H9+H8+H7+H6+H5+H11+H16</f>
        <v>356</v>
      </c>
      <c r="I25" s="3">
        <f>I10+I9+I8+I7+I6+I5+I11+I16</f>
        <v>862</v>
      </c>
      <c r="J25" s="3">
        <f>J8+J7+J6+J5</f>
        <v>340</v>
      </c>
      <c r="K25" s="3">
        <f>K8+K7+K6+K5</f>
        <v>925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25" sqref="D25:K25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0" t="s">
        <v>123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0.25">
      <c r="A2" s="134"/>
      <c r="B2" s="134"/>
      <c r="C2" s="134"/>
      <c r="D2" s="135"/>
      <c r="E2" s="136"/>
      <c r="F2" s="136"/>
      <c r="G2" s="136"/>
      <c r="H2" s="137"/>
      <c r="I2" s="138" t="s">
        <v>92</v>
      </c>
      <c r="J2" s="137"/>
      <c r="K2" s="139"/>
    </row>
    <row r="3" spans="1:11" ht="20.25">
      <c r="A3" s="282" t="s">
        <v>72</v>
      </c>
      <c r="B3" s="282" t="s">
        <v>73</v>
      </c>
      <c r="C3" s="282"/>
      <c r="D3" s="282" t="s">
        <v>74</v>
      </c>
      <c r="E3" s="282"/>
      <c r="F3" s="282" t="s">
        <v>68</v>
      </c>
      <c r="G3" s="282"/>
      <c r="H3" s="282" t="s">
        <v>69</v>
      </c>
      <c r="I3" s="282"/>
      <c r="J3" s="282" t="s">
        <v>70</v>
      </c>
      <c r="K3" s="282"/>
    </row>
    <row r="4" spans="1:11" ht="20.25">
      <c r="A4" s="282"/>
      <c r="B4" s="174" t="s">
        <v>9</v>
      </c>
      <c r="C4" s="174" t="s">
        <v>93</v>
      </c>
      <c r="D4" s="174" t="s">
        <v>9</v>
      </c>
      <c r="E4" s="174" t="s">
        <v>93</v>
      </c>
      <c r="F4" s="174" t="s">
        <v>9</v>
      </c>
      <c r="G4" s="174" t="s">
        <v>93</v>
      </c>
      <c r="H4" s="174" t="s">
        <v>9</v>
      </c>
      <c r="I4" s="174" t="s">
        <v>93</v>
      </c>
      <c r="J4" s="174" t="s">
        <v>9</v>
      </c>
      <c r="K4" s="174" t="s">
        <v>93</v>
      </c>
    </row>
    <row r="5" spans="1:11" ht="20.25">
      <c r="A5" s="174" t="s">
        <v>57</v>
      </c>
      <c r="B5" s="140">
        <f>D5+F5+H5+J5</f>
        <v>198.62999999999997</v>
      </c>
      <c r="C5" s="140">
        <f>E5+G5+I5+K5</f>
        <v>734.67999999999984</v>
      </c>
      <c r="D5" s="140">
        <v>115.10999999999999</v>
      </c>
      <c r="E5" s="140">
        <v>507.59</v>
      </c>
      <c r="F5" s="140">
        <v>32.18</v>
      </c>
      <c r="G5" s="140">
        <v>112.99</v>
      </c>
      <c r="H5" s="140">
        <v>38.799999999999997</v>
      </c>
      <c r="I5" s="140">
        <v>70.41</v>
      </c>
      <c r="J5" s="140">
        <v>12.54</v>
      </c>
      <c r="K5" s="140">
        <v>43.69</v>
      </c>
    </row>
    <row r="6" spans="1:11" ht="20.25">
      <c r="A6" s="174" t="s">
        <v>76</v>
      </c>
      <c r="B6" s="140">
        <f t="shared" ref="B6:C24" si="0">D6+F6+H6+J6</f>
        <v>41.15</v>
      </c>
      <c r="C6" s="140">
        <f t="shared" si="0"/>
        <v>170.23999999999998</v>
      </c>
      <c r="D6" s="141">
        <v>34.08</v>
      </c>
      <c r="E6" s="141">
        <v>142.35</v>
      </c>
      <c r="F6" s="142">
        <v>3.85</v>
      </c>
      <c r="G6" s="142">
        <v>16.11</v>
      </c>
      <c r="H6" s="142">
        <v>1.17</v>
      </c>
      <c r="I6" s="142">
        <v>7.85</v>
      </c>
      <c r="J6" s="142">
        <v>2.0499999999999998</v>
      </c>
      <c r="K6" s="142">
        <v>3.93</v>
      </c>
    </row>
    <row r="7" spans="1:11" ht="20.25">
      <c r="A7" s="174" t="s">
        <v>59</v>
      </c>
      <c r="B7" s="140">
        <f t="shared" si="0"/>
        <v>150.40635283018867</v>
      </c>
      <c r="C7" s="140">
        <f t="shared" si="0"/>
        <v>545.60141226415112</v>
      </c>
      <c r="D7" s="141">
        <v>116.4</v>
      </c>
      <c r="E7" s="141">
        <v>430.98</v>
      </c>
      <c r="F7" s="141">
        <v>26.593901886792441</v>
      </c>
      <c r="G7" s="141">
        <v>80.683132075471875</v>
      </c>
      <c r="H7" s="141">
        <v>4.6006415094339621</v>
      </c>
      <c r="I7" s="141">
        <v>19.209421698113211</v>
      </c>
      <c r="J7" s="141">
        <v>2.8118094339622641</v>
      </c>
      <c r="K7" s="141">
        <v>14.728858490566044</v>
      </c>
    </row>
    <row r="8" spans="1:11" ht="20.25">
      <c r="A8" s="174" t="s">
        <v>77</v>
      </c>
      <c r="B8" s="140">
        <f t="shared" si="0"/>
        <v>15.301325</v>
      </c>
      <c r="C8" s="140">
        <f t="shared" si="0"/>
        <v>45.979758000000004</v>
      </c>
      <c r="D8" s="141">
        <v>12.281046</v>
      </c>
      <c r="E8" s="141">
        <v>35.960030000000003</v>
      </c>
      <c r="F8" s="141">
        <v>3.0202789999999999</v>
      </c>
      <c r="G8" s="141">
        <v>10.019728000000001</v>
      </c>
      <c r="H8" s="141">
        <v>0</v>
      </c>
      <c r="I8" s="141">
        <v>0</v>
      </c>
      <c r="J8" s="141">
        <v>0</v>
      </c>
      <c r="K8" s="141">
        <v>0</v>
      </c>
    </row>
    <row r="9" spans="1:11" ht="20.25">
      <c r="A9" s="174" t="s">
        <v>78</v>
      </c>
      <c r="B9" s="140">
        <f t="shared" si="0"/>
        <v>0.65</v>
      </c>
      <c r="C9" s="140">
        <f t="shared" si="0"/>
        <v>4.66</v>
      </c>
      <c r="D9" s="146">
        <v>0.65</v>
      </c>
      <c r="E9" s="146">
        <v>2.69</v>
      </c>
      <c r="F9" s="146">
        <v>0</v>
      </c>
      <c r="G9" s="146">
        <v>0.41</v>
      </c>
      <c r="H9" s="146">
        <v>0</v>
      </c>
      <c r="I9" s="146">
        <v>1.56</v>
      </c>
      <c r="J9" s="146">
        <v>0</v>
      </c>
      <c r="K9" s="146">
        <v>0</v>
      </c>
    </row>
    <row r="10" spans="1:11" ht="20.25">
      <c r="A10" s="174" t="s">
        <v>61</v>
      </c>
      <c r="B10" s="140">
        <f t="shared" si="0"/>
        <v>0</v>
      </c>
      <c r="C10" s="140">
        <f t="shared" si="0"/>
        <v>1.26</v>
      </c>
      <c r="D10" s="145">
        <v>0</v>
      </c>
      <c r="E10" s="145">
        <v>0.68</v>
      </c>
      <c r="F10" s="145">
        <v>0</v>
      </c>
      <c r="G10" s="145">
        <v>0.57999999999999996</v>
      </c>
      <c r="H10" s="145">
        <v>0</v>
      </c>
      <c r="I10" s="145">
        <v>0</v>
      </c>
      <c r="J10" s="145">
        <v>0</v>
      </c>
      <c r="K10" s="145">
        <v>0</v>
      </c>
    </row>
    <row r="11" spans="1:11" ht="20.25">
      <c r="A11" s="174" t="s">
        <v>62</v>
      </c>
      <c r="B11" s="140">
        <f t="shared" si="0"/>
        <v>0</v>
      </c>
      <c r="C11" s="140">
        <f t="shared" si="0"/>
        <v>6.42</v>
      </c>
      <c r="D11" s="141">
        <v>0</v>
      </c>
      <c r="E11" s="141">
        <v>5.78</v>
      </c>
      <c r="F11" s="141">
        <v>0</v>
      </c>
      <c r="G11" s="141">
        <v>0.64</v>
      </c>
      <c r="H11" s="141">
        <v>0</v>
      </c>
      <c r="I11" s="141">
        <v>0</v>
      </c>
      <c r="J11" s="143">
        <v>0</v>
      </c>
      <c r="K11" s="143">
        <v>0</v>
      </c>
    </row>
    <row r="12" spans="1:11" ht="20.25">
      <c r="A12" s="174" t="s">
        <v>94</v>
      </c>
      <c r="B12" s="140">
        <f t="shared" si="0"/>
        <v>0</v>
      </c>
      <c r="C12" s="140">
        <f t="shared" si="0"/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spans="1:11" ht="20.25">
      <c r="A13" s="174" t="s">
        <v>80</v>
      </c>
      <c r="B13" s="140">
        <f t="shared" si="0"/>
        <v>10.920000000000002</v>
      </c>
      <c r="C13" s="140">
        <f t="shared" si="0"/>
        <v>43</v>
      </c>
      <c r="D13" s="145">
        <v>6.69</v>
      </c>
      <c r="E13" s="145">
        <v>21.61</v>
      </c>
      <c r="F13" s="145">
        <v>1.85</v>
      </c>
      <c r="G13" s="145">
        <v>10.95</v>
      </c>
      <c r="H13" s="147">
        <v>2.38</v>
      </c>
      <c r="I13" s="147">
        <v>10.440000000000001</v>
      </c>
      <c r="J13" s="147">
        <v>0</v>
      </c>
      <c r="K13" s="147">
        <v>0</v>
      </c>
    </row>
    <row r="14" spans="1:11" ht="20.25">
      <c r="A14" s="174" t="s">
        <v>81</v>
      </c>
      <c r="B14" s="140">
        <f t="shared" si="0"/>
        <v>0</v>
      </c>
      <c r="C14" s="140">
        <f t="shared" si="0"/>
        <v>0</v>
      </c>
      <c r="D14" s="141">
        <v>0</v>
      </c>
      <c r="E14" s="141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</row>
    <row r="15" spans="1:11" ht="20.25">
      <c r="A15" s="174" t="s">
        <v>63</v>
      </c>
      <c r="B15" s="140">
        <f t="shared" si="0"/>
        <v>16.350876</v>
      </c>
      <c r="C15" s="140">
        <f t="shared" si="0"/>
        <v>53.217650999999996</v>
      </c>
      <c r="D15" s="141">
        <v>3.7586210000000002</v>
      </c>
      <c r="E15" s="141">
        <v>20.162047999999992</v>
      </c>
      <c r="F15" s="141">
        <v>4.5344090000000001</v>
      </c>
      <c r="G15" s="141">
        <v>14.850431</v>
      </c>
      <c r="H15" s="141">
        <v>3.3854579999999999</v>
      </c>
      <c r="I15" s="141">
        <v>3.85446</v>
      </c>
      <c r="J15" s="141">
        <v>4.6723879999999998</v>
      </c>
      <c r="K15" s="141">
        <v>14.350712</v>
      </c>
    </row>
    <row r="16" spans="1:11" ht="20.25">
      <c r="A16" s="174" t="s">
        <v>64</v>
      </c>
      <c r="B16" s="140">
        <f t="shared" si="0"/>
        <v>0.11</v>
      </c>
      <c r="C16" s="140">
        <f t="shared" si="0"/>
        <v>0.83</v>
      </c>
      <c r="D16" s="140">
        <v>0.11</v>
      </c>
      <c r="E16" s="140">
        <v>0.83</v>
      </c>
      <c r="F16" s="140">
        <v>0</v>
      </c>
      <c r="G16" s="140">
        <v>0</v>
      </c>
      <c r="H16" s="140">
        <v>0</v>
      </c>
      <c r="I16" s="140">
        <v>0</v>
      </c>
      <c r="J16" s="141">
        <v>0</v>
      </c>
      <c r="K16" s="141">
        <v>0</v>
      </c>
    </row>
    <row r="17" spans="1:11" ht="20.25">
      <c r="A17" s="174" t="s">
        <v>65</v>
      </c>
      <c r="B17" s="140">
        <f t="shared" si="0"/>
        <v>0</v>
      </c>
      <c r="C17" s="140">
        <f t="shared" si="0"/>
        <v>5.54</v>
      </c>
      <c r="D17" s="141">
        <v>-0.83999999999999986</v>
      </c>
      <c r="E17" s="141">
        <v>-0.64999999999999947</v>
      </c>
      <c r="F17" s="141">
        <v>0</v>
      </c>
      <c r="G17" s="141">
        <v>1.55</v>
      </c>
      <c r="H17" s="141">
        <v>0.83999999999999986</v>
      </c>
      <c r="I17" s="141">
        <v>4.6399999999999997</v>
      </c>
      <c r="J17" s="141">
        <v>0</v>
      </c>
      <c r="K17" s="141">
        <v>0</v>
      </c>
    </row>
    <row r="18" spans="1:11" ht="20.25">
      <c r="A18" s="174" t="s">
        <v>82</v>
      </c>
      <c r="B18" s="140">
        <f t="shared" si="0"/>
        <v>0</v>
      </c>
      <c r="C18" s="140">
        <f t="shared" si="0"/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20.25">
      <c r="A19" s="174" t="s">
        <v>83</v>
      </c>
      <c r="B19" s="140">
        <f t="shared" si="0"/>
        <v>0</v>
      </c>
      <c r="C19" s="140">
        <f t="shared" si="0"/>
        <v>0</v>
      </c>
      <c r="D19" s="141">
        <v>0</v>
      </c>
      <c r="E19" s="141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</row>
    <row r="20" spans="1:11" ht="20.25">
      <c r="A20" s="174" t="s">
        <v>84</v>
      </c>
      <c r="B20" s="140">
        <f t="shared" si="0"/>
        <v>0</v>
      </c>
      <c r="C20" s="140">
        <f t="shared" si="0"/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ht="20.25">
      <c r="A21" s="174" t="s">
        <v>85</v>
      </c>
      <c r="B21" s="140">
        <f t="shared" si="0"/>
        <v>0</v>
      </c>
      <c r="C21" s="140">
        <f t="shared" si="0"/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</row>
    <row r="22" spans="1:11" ht="20.25">
      <c r="A22" s="174" t="s">
        <v>86</v>
      </c>
      <c r="B22" s="140">
        <f t="shared" si="0"/>
        <v>0</v>
      </c>
      <c r="C22" s="140">
        <f t="shared" si="0"/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ht="20.25">
      <c r="A23" s="174" t="s">
        <v>87</v>
      </c>
      <c r="B23" s="140">
        <f t="shared" si="0"/>
        <v>0</v>
      </c>
      <c r="C23" s="140">
        <f t="shared" si="0"/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20.25">
      <c r="A24" s="174" t="s">
        <v>88</v>
      </c>
      <c r="B24" s="140">
        <f t="shared" si="0"/>
        <v>0</v>
      </c>
      <c r="C24" s="140">
        <f t="shared" si="0"/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ht="20.25">
      <c r="A25" s="174" t="s">
        <v>100</v>
      </c>
      <c r="B25" s="140">
        <f t="shared" ref="B25:C25" si="1">D25+F25+H25+J25</f>
        <v>0</v>
      </c>
      <c r="C25" s="140">
        <f t="shared" si="1"/>
        <v>0</v>
      </c>
      <c r="D25" s="141">
        <v>0</v>
      </c>
      <c r="E25" s="141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</row>
    <row r="26" spans="1:11" ht="20.25">
      <c r="A26" s="174" t="s">
        <v>50</v>
      </c>
      <c r="B26" s="140">
        <f>SUM(B5:B25)</f>
        <v>433.51855383018869</v>
      </c>
      <c r="C26" s="140">
        <f>SUM(C5:C25)</f>
        <v>1611.4288212641509</v>
      </c>
      <c r="D26" s="140">
        <f t="shared" ref="D26:K26" si="2">SUM(D5:D24)</f>
        <v>288.23966700000005</v>
      </c>
      <c r="E26" s="140">
        <f t="shared" si="2"/>
        <v>1167.9820779999998</v>
      </c>
      <c r="F26" s="140">
        <f t="shared" si="2"/>
        <v>72.028589886792432</v>
      </c>
      <c r="G26" s="140">
        <f t="shared" si="2"/>
        <v>248.78329107547188</v>
      </c>
      <c r="H26" s="140">
        <f t="shared" si="2"/>
        <v>51.176099509433968</v>
      </c>
      <c r="I26" s="140">
        <f t="shared" si="2"/>
        <v>117.9638816981132</v>
      </c>
      <c r="J26" s="140">
        <f t="shared" si="2"/>
        <v>22.074197433962262</v>
      </c>
      <c r="K26" s="140">
        <f t="shared" si="2"/>
        <v>76.699570490566046</v>
      </c>
    </row>
    <row r="28" spans="1:11">
      <c r="A28" s="144" t="s">
        <v>89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H18" sqref="H18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2" customWidth="1"/>
    <col min="8" max="8" width="19.875" customWidth="1"/>
    <col min="9" max="9" width="15.75" customWidth="1"/>
  </cols>
  <sheetData>
    <row r="1" spans="1:9" ht="29.25">
      <c r="A1" s="283" t="s">
        <v>122</v>
      </c>
      <c r="B1" s="283"/>
      <c r="C1" s="283"/>
      <c r="D1" s="283"/>
      <c r="E1" s="283"/>
      <c r="F1" s="284"/>
      <c r="G1" s="284"/>
      <c r="H1" s="285"/>
      <c r="I1" s="285"/>
    </row>
    <row r="2" spans="1:9" ht="20.25">
      <c r="A2" s="180"/>
      <c r="B2" s="181"/>
      <c r="C2" s="181"/>
      <c r="D2" s="181"/>
      <c r="E2" s="181"/>
      <c r="F2" s="180"/>
      <c r="G2" s="182"/>
    </row>
    <row r="3" spans="1:9" ht="20.25">
      <c r="A3" s="286" t="s">
        <v>101</v>
      </c>
      <c r="B3" s="287" t="s">
        <v>102</v>
      </c>
      <c r="C3" s="286"/>
      <c r="D3" s="288" t="s">
        <v>103</v>
      </c>
      <c r="E3" s="288"/>
      <c r="F3" s="289" t="s">
        <v>104</v>
      </c>
      <c r="G3" s="289" t="s">
        <v>105</v>
      </c>
      <c r="H3" s="289" t="s">
        <v>106</v>
      </c>
      <c r="I3" s="289" t="s">
        <v>107</v>
      </c>
    </row>
    <row r="4" spans="1:9" ht="20.25">
      <c r="A4" s="286"/>
      <c r="B4" s="183" t="s">
        <v>108</v>
      </c>
      <c r="C4" s="183" t="s">
        <v>109</v>
      </c>
      <c r="D4" s="183" t="s">
        <v>108</v>
      </c>
      <c r="E4" s="183" t="s">
        <v>109</v>
      </c>
      <c r="F4" s="289"/>
      <c r="G4" s="289"/>
      <c r="H4" s="289"/>
      <c r="I4" s="289"/>
    </row>
    <row r="5" spans="1:9" ht="20.25">
      <c r="A5" s="184" t="s">
        <v>57</v>
      </c>
      <c r="B5" s="185">
        <v>547</v>
      </c>
      <c r="C5" s="186">
        <v>88.49</v>
      </c>
      <c r="D5" s="187">
        <v>544</v>
      </c>
      <c r="E5" s="186">
        <v>230.3</v>
      </c>
      <c r="F5" s="185">
        <v>415</v>
      </c>
      <c r="G5" s="188">
        <f>C5+E5</f>
        <v>318.79000000000002</v>
      </c>
      <c r="H5" s="189">
        <v>525.29</v>
      </c>
      <c r="I5" s="190">
        <f>H5/G5</f>
        <v>1.6477618494933968</v>
      </c>
    </row>
    <row r="6" spans="1:9" ht="20.25">
      <c r="A6" s="184" t="s">
        <v>58</v>
      </c>
      <c r="B6" s="185">
        <v>63</v>
      </c>
      <c r="C6" s="186">
        <v>9.7490489999999994</v>
      </c>
      <c r="D6" s="185">
        <v>63</v>
      </c>
      <c r="E6" s="186">
        <v>33.948129999999999</v>
      </c>
      <c r="F6" s="185">
        <v>63</v>
      </c>
      <c r="G6" s="188">
        <f t="shared" ref="G6:G25" si="0">C6+E6</f>
        <v>43.697178999999998</v>
      </c>
      <c r="H6" s="189">
        <v>175.62</v>
      </c>
      <c r="I6" s="190">
        <f t="shared" ref="I6:I26" si="1">H6/G6</f>
        <v>4.0190237452170541</v>
      </c>
    </row>
    <row r="7" spans="1:9" ht="20.25">
      <c r="A7" s="184" t="s">
        <v>59</v>
      </c>
      <c r="B7" s="185">
        <v>82</v>
      </c>
      <c r="C7" s="186">
        <v>13.958490566037716</v>
      </c>
      <c r="D7" s="185">
        <v>19</v>
      </c>
      <c r="E7" s="186">
        <v>6.7923952830188679</v>
      </c>
      <c r="F7" s="185">
        <v>82</v>
      </c>
      <c r="G7" s="188">
        <f t="shared" si="0"/>
        <v>20.750885849056584</v>
      </c>
      <c r="H7" s="189">
        <v>0.4</v>
      </c>
      <c r="I7" s="190">
        <f t="shared" si="1"/>
        <v>1.9276285499791594E-2</v>
      </c>
    </row>
    <row r="8" spans="1:9" ht="20.25">
      <c r="A8" s="184" t="s">
        <v>60</v>
      </c>
      <c r="B8" s="185">
        <v>124</v>
      </c>
      <c r="C8" s="185">
        <v>18.21</v>
      </c>
      <c r="D8" s="185">
        <v>123</v>
      </c>
      <c r="E8" s="186">
        <v>28.849323999999999</v>
      </c>
      <c r="F8" s="185">
        <v>124</v>
      </c>
      <c r="G8" s="188">
        <f t="shared" si="0"/>
        <v>47.059324000000004</v>
      </c>
      <c r="H8" s="189">
        <v>113.32</v>
      </c>
      <c r="I8" s="190">
        <f t="shared" si="1"/>
        <v>2.4080243906606049</v>
      </c>
    </row>
    <row r="9" spans="1:9" ht="20.25">
      <c r="A9" s="184" t="s">
        <v>63</v>
      </c>
      <c r="B9" s="185">
        <v>0</v>
      </c>
      <c r="C9" s="185">
        <v>0</v>
      </c>
      <c r="D9" s="185">
        <v>0</v>
      </c>
      <c r="E9" s="185">
        <v>0</v>
      </c>
      <c r="F9" s="185">
        <v>0</v>
      </c>
      <c r="G9" s="188">
        <f t="shared" si="0"/>
        <v>0</v>
      </c>
      <c r="H9" s="189">
        <v>0</v>
      </c>
      <c r="I9" s="190" t="e">
        <f t="shared" si="1"/>
        <v>#DIV/0!</v>
      </c>
    </row>
    <row r="10" spans="1:9" ht="20.25">
      <c r="A10" s="184" t="s">
        <v>78</v>
      </c>
      <c r="B10" s="185">
        <v>0</v>
      </c>
      <c r="C10" s="185">
        <v>0</v>
      </c>
      <c r="D10" s="185">
        <v>0</v>
      </c>
      <c r="E10" s="185">
        <v>0</v>
      </c>
      <c r="F10" s="185">
        <v>0</v>
      </c>
      <c r="G10" s="188">
        <f t="shared" si="0"/>
        <v>0</v>
      </c>
      <c r="H10" s="189">
        <v>0</v>
      </c>
      <c r="I10" s="190" t="e">
        <f t="shared" si="1"/>
        <v>#DIV/0!</v>
      </c>
    </row>
    <row r="11" spans="1:9" ht="20.25">
      <c r="A11" s="184" t="s">
        <v>61</v>
      </c>
      <c r="B11" s="185">
        <v>0</v>
      </c>
      <c r="C11" s="185">
        <v>0</v>
      </c>
      <c r="D11" s="185">
        <v>0</v>
      </c>
      <c r="E11" s="185">
        <v>0</v>
      </c>
      <c r="F11" s="185">
        <v>0</v>
      </c>
      <c r="G11" s="188">
        <f t="shared" si="0"/>
        <v>0</v>
      </c>
      <c r="H11" s="189">
        <v>0</v>
      </c>
      <c r="I11" s="190" t="e">
        <f t="shared" si="1"/>
        <v>#DIV/0!</v>
      </c>
    </row>
    <row r="12" spans="1:9" ht="20.25">
      <c r="A12" s="184" t="s">
        <v>64</v>
      </c>
      <c r="B12" s="185">
        <v>0</v>
      </c>
      <c r="C12" s="185">
        <v>0</v>
      </c>
      <c r="D12" s="185">
        <v>0</v>
      </c>
      <c r="E12" s="185">
        <v>0</v>
      </c>
      <c r="F12" s="185">
        <v>0</v>
      </c>
      <c r="G12" s="188">
        <f t="shared" si="0"/>
        <v>0</v>
      </c>
      <c r="H12" s="189">
        <v>0</v>
      </c>
      <c r="I12" s="190" t="e">
        <f t="shared" si="1"/>
        <v>#DIV/0!</v>
      </c>
    </row>
    <row r="13" spans="1:9" ht="20.25">
      <c r="A13" s="184" t="s">
        <v>62</v>
      </c>
      <c r="B13" s="185">
        <v>0</v>
      </c>
      <c r="C13" s="185">
        <v>0</v>
      </c>
      <c r="D13" s="185">
        <v>0</v>
      </c>
      <c r="E13" s="185">
        <v>0</v>
      </c>
      <c r="F13" s="185">
        <v>0</v>
      </c>
      <c r="G13" s="188">
        <f t="shared" si="0"/>
        <v>0</v>
      </c>
      <c r="H13" s="189">
        <v>0</v>
      </c>
      <c r="I13" s="190" t="e">
        <f t="shared" si="1"/>
        <v>#DIV/0!</v>
      </c>
    </row>
    <row r="14" spans="1:9" ht="20.25">
      <c r="A14" s="184" t="s">
        <v>94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8">
        <f t="shared" si="0"/>
        <v>0</v>
      </c>
      <c r="H14" s="189">
        <v>0</v>
      </c>
      <c r="I14" s="190" t="e">
        <f t="shared" si="1"/>
        <v>#DIV/0!</v>
      </c>
    </row>
    <row r="15" spans="1:9" ht="20.25">
      <c r="A15" s="184" t="s">
        <v>110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8">
        <f t="shared" si="0"/>
        <v>0</v>
      </c>
      <c r="H15" s="189">
        <v>0</v>
      </c>
      <c r="I15" s="190" t="e">
        <f t="shared" si="1"/>
        <v>#DIV/0!</v>
      </c>
    </row>
    <row r="16" spans="1:9" ht="20.25">
      <c r="A16" s="184" t="s">
        <v>111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8">
        <f t="shared" si="0"/>
        <v>0</v>
      </c>
      <c r="H16" s="189">
        <v>0</v>
      </c>
      <c r="I16" s="190" t="e">
        <f t="shared" si="1"/>
        <v>#DIV/0!</v>
      </c>
    </row>
    <row r="17" spans="1:9" ht="20.25">
      <c r="A17" s="184" t="s">
        <v>80</v>
      </c>
      <c r="B17" s="185">
        <v>0</v>
      </c>
      <c r="C17" s="185">
        <v>0</v>
      </c>
      <c r="D17" s="185">
        <v>0</v>
      </c>
      <c r="E17" s="185">
        <v>0</v>
      </c>
      <c r="F17" s="185">
        <v>0</v>
      </c>
      <c r="G17" s="188">
        <f t="shared" si="0"/>
        <v>0</v>
      </c>
      <c r="H17" s="189">
        <v>0</v>
      </c>
      <c r="I17" s="190" t="e">
        <f t="shared" si="1"/>
        <v>#DIV/0!</v>
      </c>
    </row>
    <row r="18" spans="1:9" ht="20.25">
      <c r="A18" s="184" t="s">
        <v>88</v>
      </c>
      <c r="B18" s="185">
        <v>0</v>
      </c>
      <c r="C18" s="185">
        <v>0</v>
      </c>
      <c r="D18" s="185">
        <v>0</v>
      </c>
      <c r="E18" s="185">
        <v>0</v>
      </c>
      <c r="F18" s="185">
        <v>0</v>
      </c>
      <c r="G18" s="188">
        <f t="shared" si="0"/>
        <v>0</v>
      </c>
      <c r="H18" s="189">
        <v>0</v>
      </c>
      <c r="I18" s="190" t="e">
        <f t="shared" si="1"/>
        <v>#DIV/0!</v>
      </c>
    </row>
    <row r="19" spans="1:9" ht="20.25">
      <c r="A19" s="184" t="s">
        <v>87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8">
        <f t="shared" si="0"/>
        <v>0</v>
      </c>
      <c r="H19" s="189">
        <v>0</v>
      </c>
      <c r="I19" s="190" t="e">
        <f t="shared" si="1"/>
        <v>#DIV/0!</v>
      </c>
    </row>
    <row r="20" spans="1:9" ht="20.25">
      <c r="A20" s="184" t="s">
        <v>112</v>
      </c>
      <c r="B20" s="185">
        <v>0</v>
      </c>
      <c r="C20" s="185">
        <v>0</v>
      </c>
      <c r="D20" s="185">
        <v>0</v>
      </c>
      <c r="E20" s="185">
        <v>0</v>
      </c>
      <c r="F20" s="185">
        <v>0</v>
      </c>
      <c r="G20" s="188">
        <f t="shared" si="0"/>
        <v>0</v>
      </c>
      <c r="H20" s="189">
        <v>0</v>
      </c>
      <c r="I20" s="190" t="e">
        <f t="shared" si="1"/>
        <v>#DIV/0!</v>
      </c>
    </row>
    <row r="21" spans="1:9" ht="20.25">
      <c r="A21" s="184" t="s">
        <v>113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8">
        <f t="shared" si="0"/>
        <v>0</v>
      </c>
      <c r="H21" s="189">
        <v>0</v>
      </c>
      <c r="I21" s="190" t="e">
        <f t="shared" si="1"/>
        <v>#DIV/0!</v>
      </c>
    </row>
    <row r="22" spans="1:9" ht="20.25">
      <c r="A22" s="184" t="s">
        <v>84</v>
      </c>
      <c r="B22" s="185">
        <v>0</v>
      </c>
      <c r="C22" s="185">
        <v>0</v>
      </c>
      <c r="D22" s="185">
        <v>0</v>
      </c>
      <c r="E22" s="185">
        <v>0</v>
      </c>
      <c r="F22" s="185">
        <v>0</v>
      </c>
      <c r="G22" s="188">
        <f t="shared" si="0"/>
        <v>0</v>
      </c>
      <c r="H22" s="189">
        <v>0</v>
      </c>
      <c r="I22" s="190" t="e">
        <f t="shared" si="1"/>
        <v>#DIV/0!</v>
      </c>
    </row>
    <row r="23" spans="1:9" ht="20.25">
      <c r="A23" s="184" t="s">
        <v>83</v>
      </c>
      <c r="B23" s="185">
        <v>0</v>
      </c>
      <c r="C23" s="185">
        <v>0</v>
      </c>
      <c r="D23" s="185">
        <v>0</v>
      </c>
      <c r="E23" s="185">
        <v>0</v>
      </c>
      <c r="F23" s="185">
        <v>0</v>
      </c>
      <c r="G23" s="188">
        <f t="shared" si="0"/>
        <v>0</v>
      </c>
      <c r="H23" s="189">
        <v>0</v>
      </c>
      <c r="I23" s="190" t="e">
        <f t="shared" si="1"/>
        <v>#DIV/0!</v>
      </c>
    </row>
    <row r="24" spans="1:9" ht="20.25">
      <c r="A24" s="184" t="s">
        <v>86</v>
      </c>
      <c r="B24" s="185">
        <v>0</v>
      </c>
      <c r="C24" s="185">
        <v>0</v>
      </c>
      <c r="D24" s="185">
        <v>0</v>
      </c>
      <c r="E24" s="185">
        <v>0</v>
      </c>
      <c r="F24" s="185">
        <v>0</v>
      </c>
      <c r="G24" s="188">
        <f t="shared" si="0"/>
        <v>0</v>
      </c>
      <c r="H24" s="189">
        <v>0</v>
      </c>
      <c r="I24" s="190" t="e">
        <f t="shared" si="1"/>
        <v>#DIV/0!</v>
      </c>
    </row>
    <row r="25" spans="1:9" ht="20.25">
      <c r="A25" s="184" t="s">
        <v>114</v>
      </c>
      <c r="B25" s="185">
        <v>0</v>
      </c>
      <c r="C25" s="185">
        <v>0</v>
      </c>
      <c r="D25" s="185">
        <v>0</v>
      </c>
      <c r="E25" s="185">
        <v>0</v>
      </c>
      <c r="F25" s="185">
        <v>0</v>
      </c>
      <c r="G25" s="188">
        <f t="shared" si="0"/>
        <v>0</v>
      </c>
      <c r="H25" s="189">
        <v>0</v>
      </c>
      <c r="I25" s="190" t="e">
        <f t="shared" si="1"/>
        <v>#DIV/0!</v>
      </c>
    </row>
    <row r="26" spans="1:9" ht="20.25">
      <c r="A26" s="191" t="s">
        <v>115</v>
      </c>
      <c r="B26" s="187">
        <f>SUM(B5:B25)</f>
        <v>816</v>
      </c>
      <c r="C26" s="187">
        <f t="shared" ref="C26:E26" si="2">SUM(C5:C25)</f>
        <v>130.40753956603771</v>
      </c>
      <c r="D26" s="187">
        <f t="shared" si="2"/>
        <v>749</v>
      </c>
      <c r="E26" s="187">
        <f t="shared" si="2"/>
        <v>299.88984928301892</v>
      </c>
      <c r="F26" s="187">
        <f>SUM(F5:F25)</f>
        <v>684</v>
      </c>
      <c r="G26" s="188">
        <f t="shared" ref="G26" si="3">SUM(G5:G25)</f>
        <v>430.29738884905663</v>
      </c>
      <c r="H26" s="187">
        <f>SUM(H5:H25)</f>
        <v>814.62999999999988</v>
      </c>
      <c r="I26" s="190">
        <f t="shared" si="1"/>
        <v>1.8931790457268209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2023-05-19T01:17:06Z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