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10" yWindow="-150" windowWidth="13890" windowHeight="12165" activeTab="4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M321" i="1" l="1"/>
  <c r="D61" i="1"/>
  <c r="C61" i="1"/>
  <c r="D394" i="3" l="1"/>
  <c r="D396" i="3"/>
  <c r="D397" i="3"/>
  <c r="D398" i="3"/>
  <c r="N294" i="3" s="1"/>
  <c r="D399" i="3"/>
  <c r="D400" i="3"/>
  <c r="N374" i="3" s="1"/>
  <c r="D401" i="3"/>
  <c r="D402" i="3"/>
  <c r="N324" i="3" s="1"/>
  <c r="D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J394" i="3"/>
  <c r="K394" i="3"/>
  <c r="J395" i="3"/>
  <c r="K395" i="3"/>
  <c r="J396" i="3"/>
  <c r="K396" i="3"/>
  <c r="J397" i="3"/>
  <c r="K397" i="3"/>
  <c r="J398" i="3"/>
  <c r="K398" i="3"/>
  <c r="J399" i="3"/>
  <c r="K399" i="3"/>
  <c r="J400" i="3"/>
  <c r="K400" i="3"/>
  <c r="J401" i="3"/>
  <c r="K401" i="3"/>
  <c r="J402" i="3"/>
  <c r="K402" i="3"/>
  <c r="J403" i="3"/>
  <c r="K403" i="3"/>
  <c r="J404" i="3"/>
  <c r="K404" i="3"/>
  <c r="J405" i="3"/>
  <c r="K405" i="3"/>
  <c r="I405" i="3"/>
  <c r="H405" i="3"/>
  <c r="G405" i="3"/>
  <c r="I404" i="3"/>
  <c r="H404" i="3"/>
  <c r="G404" i="3"/>
  <c r="I403" i="3"/>
  <c r="H403" i="3"/>
  <c r="G403" i="3"/>
  <c r="I402" i="3"/>
  <c r="H402" i="3"/>
  <c r="G402" i="3"/>
  <c r="I401" i="3"/>
  <c r="H401" i="3"/>
  <c r="G401" i="3"/>
  <c r="I400" i="3"/>
  <c r="H400" i="3"/>
  <c r="G400" i="3"/>
  <c r="I399" i="3"/>
  <c r="H399" i="3"/>
  <c r="G399" i="3"/>
  <c r="I398" i="3"/>
  <c r="H398" i="3"/>
  <c r="G398" i="3"/>
  <c r="I397" i="3"/>
  <c r="H397" i="3"/>
  <c r="G397" i="3"/>
  <c r="I396" i="3"/>
  <c r="H396" i="3"/>
  <c r="G396" i="3"/>
  <c r="I395" i="3"/>
  <c r="H395" i="3"/>
  <c r="G395" i="3"/>
  <c r="I394" i="3"/>
  <c r="H394" i="3"/>
  <c r="G394" i="3"/>
  <c r="E394" i="3"/>
  <c r="E554" i="3" s="1"/>
  <c r="D395" i="3"/>
  <c r="E395" i="3"/>
  <c r="E396" i="3"/>
  <c r="E397" i="3"/>
  <c r="E398" i="3"/>
  <c r="E399" i="3"/>
  <c r="E400" i="3"/>
  <c r="E401" i="3"/>
  <c r="E402" i="3"/>
  <c r="D403" i="3"/>
  <c r="E403" i="3"/>
  <c r="D404" i="3"/>
  <c r="F404" i="3" s="1"/>
  <c r="E404" i="3"/>
  <c r="D405" i="3"/>
  <c r="E405" i="3"/>
  <c r="C396" i="3"/>
  <c r="C397" i="3"/>
  <c r="C398" i="3"/>
  <c r="C399" i="3"/>
  <c r="C400" i="3"/>
  <c r="C401" i="3"/>
  <c r="C402" i="3"/>
  <c r="C403" i="3"/>
  <c r="C404" i="3"/>
  <c r="C564" i="3" s="1"/>
  <c r="C405" i="3"/>
  <c r="C395" i="3"/>
  <c r="C555" i="3" s="1"/>
  <c r="C394" i="3"/>
  <c r="N387" i="3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C393" i="3"/>
  <c r="L393" i="3"/>
  <c r="M393" i="3" s="1"/>
  <c r="E393" i="3"/>
  <c r="F393" i="3" s="1"/>
  <c r="D326" i="1"/>
  <c r="D327" i="1"/>
  <c r="N301" i="1" s="1"/>
  <c r="D329" i="1"/>
  <c r="N115" i="1" s="1"/>
  <c r="D330" i="1"/>
  <c r="D331" i="1"/>
  <c r="N83" i="1" s="1"/>
  <c r="D332" i="1"/>
  <c r="D333" i="1"/>
  <c r="N213" i="1" s="1"/>
  <c r="D334" i="1"/>
  <c r="D335" i="1"/>
  <c r="D313" i="1"/>
  <c r="N316" i="1"/>
  <c r="N317" i="1"/>
  <c r="N318" i="1"/>
  <c r="N319" i="1"/>
  <c r="N320" i="1"/>
  <c r="N321" i="1"/>
  <c r="D328" i="1"/>
  <c r="N315" i="1" s="1"/>
  <c r="N314" i="1"/>
  <c r="H26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D541" i="3" s="1"/>
  <c r="D554" i="3"/>
  <c r="D519" i="3"/>
  <c r="D567" i="3" s="1"/>
  <c r="D204" i="3"/>
  <c r="D543" i="3" s="1"/>
  <c r="D556" i="3"/>
  <c r="D521" i="3"/>
  <c r="D569" i="3" s="1"/>
  <c r="D205" i="3"/>
  <c r="D557" i="3"/>
  <c r="D522" i="3"/>
  <c r="D206" i="3"/>
  <c r="D545" i="3" s="1"/>
  <c r="D558" i="3"/>
  <c r="F558" i="3" s="1"/>
  <c r="D523" i="3"/>
  <c r="D571" i="3" s="1"/>
  <c r="D207" i="3"/>
  <c r="D559" i="3"/>
  <c r="D524" i="3"/>
  <c r="D208" i="3"/>
  <c r="D547" i="3" s="1"/>
  <c r="D560" i="3"/>
  <c r="D525" i="3"/>
  <c r="D573" i="3" s="1"/>
  <c r="D209" i="3"/>
  <c r="D561" i="3"/>
  <c r="D526" i="3"/>
  <c r="D210" i="3"/>
  <c r="D549" i="3" s="1"/>
  <c r="D562" i="3"/>
  <c r="F562" i="3" s="1"/>
  <c r="D527" i="3"/>
  <c r="D575" i="3" s="1"/>
  <c r="K202" i="3"/>
  <c r="K541" i="3" s="1"/>
  <c r="K554" i="3"/>
  <c r="K519" i="3"/>
  <c r="K567" i="3" s="1"/>
  <c r="K204" i="3"/>
  <c r="K543" i="3" s="1"/>
  <c r="K556" i="3"/>
  <c r="K521" i="3"/>
  <c r="K569" i="3" s="1"/>
  <c r="K205" i="3"/>
  <c r="K544" i="3" s="1"/>
  <c r="K557" i="3"/>
  <c r="K522" i="3"/>
  <c r="K570" i="3" s="1"/>
  <c r="K206" i="3"/>
  <c r="K545" i="3" s="1"/>
  <c r="K558" i="3"/>
  <c r="K523" i="3"/>
  <c r="K571" i="3" s="1"/>
  <c r="K207" i="3"/>
  <c r="K546" i="3" s="1"/>
  <c r="K559" i="3"/>
  <c r="K524" i="3"/>
  <c r="K572" i="3" s="1"/>
  <c r="K208" i="3"/>
  <c r="K547" i="3" s="1"/>
  <c r="K560" i="3"/>
  <c r="K525" i="3"/>
  <c r="K573" i="3" s="1"/>
  <c r="K209" i="3"/>
  <c r="K548" i="3" s="1"/>
  <c r="K561" i="3"/>
  <c r="K526" i="3"/>
  <c r="K574" i="3" s="1"/>
  <c r="K210" i="3"/>
  <c r="K549" i="3" s="1"/>
  <c r="K562" i="3"/>
  <c r="K527" i="3"/>
  <c r="K575" i="3" s="1"/>
  <c r="L202" i="3"/>
  <c r="L541" i="3" s="1"/>
  <c r="L554" i="3"/>
  <c r="L519" i="3"/>
  <c r="L567" i="3" s="1"/>
  <c r="L204" i="3"/>
  <c r="L543" i="3"/>
  <c r="L556" i="3"/>
  <c r="L521" i="3"/>
  <c r="L569" i="3" s="1"/>
  <c r="L205" i="3"/>
  <c r="L544" i="3" s="1"/>
  <c r="L557" i="3"/>
  <c r="L522" i="3"/>
  <c r="L570" i="3" s="1"/>
  <c r="L206" i="3"/>
  <c r="L545" i="3" s="1"/>
  <c r="L558" i="3"/>
  <c r="L523" i="3"/>
  <c r="L571" i="3" s="1"/>
  <c r="L207" i="3"/>
  <c r="L546" i="3" s="1"/>
  <c r="L559" i="3"/>
  <c r="L524" i="3"/>
  <c r="L572" i="3" s="1"/>
  <c r="L208" i="3"/>
  <c r="L547" i="3"/>
  <c r="L560" i="3"/>
  <c r="L525" i="3"/>
  <c r="L573" i="3" s="1"/>
  <c r="L209" i="3"/>
  <c r="L548" i="3" s="1"/>
  <c r="L561" i="3"/>
  <c r="L526" i="3"/>
  <c r="L574" i="3" s="1"/>
  <c r="L210" i="3"/>
  <c r="L549" i="3" s="1"/>
  <c r="L562" i="3"/>
  <c r="L527" i="3"/>
  <c r="L575" i="3" s="1"/>
  <c r="J202" i="3"/>
  <c r="J541" i="3" s="1"/>
  <c r="J554" i="3"/>
  <c r="J519" i="3"/>
  <c r="J567" i="3" s="1"/>
  <c r="J204" i="3"/>
  <c r="J543" i="3" s="1"/>
  <c r="J556" i="3"/>
  <c r="J521" i="3"/>
  <c r="J569" i="3" s="1"/>
  <c r="J205" i="3"/>
  <c r="J544" i="3" s="1"/>
  <c r="J557" i="3"/>
  <c r="J522" i="3"/>
  <c r="J570" i="3" s="1"/>
  <c r="J206" i="3"/>
  <c r="J545" i="3" s="1"/>
  <c r="J558" i="3"/>
  <c r="J523" i="3"/>
  <c r="J571" i="3" s="1"/>
  <c r="J207" i="3"/>
  <c r="J546" i="3" s="1"/>
  <c r="J559" i="3"/>
  <c r="J524" i="3"/>
  <c r="J572" i="3" s="1"/>
  <c r="J208" i="3"/>
  <c r="J547" i="3" s="1"/>
  <c r="J560" i="3"/>
  <c r="J525" i="3"/>
  <c r="J573" i="3" s="1"/>
  <c r="J209" i="3"/>
  <c r="J548" i="3" s="1"/>
  <c r="J561" i="3"/>
  <c r="J526" i="3"/>
  <c r="J574" i="3" s="1"/>
  <c r="J210" i="3"/>
  <c r="J549" i="3" s="1"/>
  <c r="J562" i="3"/>
  <c r="J527" i="3"/>
  <c r="J575" i="3" s="1"/>
  <c r="I202" i="3"/>
  <c r="I541" i="3"/>
  <c r="I554" i="3"/>
  <c r="I519" i="3"/>
  <c r="I567" i="3" s="1"/>
  <c r="I204" i="3"/>
  <c r="I543" i="3"/>
  <c r="I556" i="3"/>
  <c r="I521" i="3"/>
  <c r="I569" i="3" s="1"/>
  <c r="I582" i="3" s="1"/>
  <c r="I205" i="3"/>
  <c r="I544" i="3"/>
  <c r="I557" i="3"/>
  <c r="I522" i="3"/>
  <c r="I570" i="3" s="1"/>
  <c r="I583" i="3" s="1"/>
  <c r="I206" i="3"/>
  <c r="I545" i="3"/>
  <c r="I558" i="3"/>
  <c r="I523" i="3"/>
  <c r="I571" i="3" s="1"/>
  <c r="I584" i="3" s="1"/>
  <c r="I207" i="3"/>
  <c r="I546" i="3"/>
  <c r="I559" i="3"/>
  <c r="I524" i="3"/>
  <c r="I572" i="3" s="1"/>
  <c r="I585" i="3" s="1"/>
  <c r="I208" i="3"/>
  <c r="I547" i="3" s="1"/>
  <c r="I560" i="3"/>
  <c r="I525" i="3"/>
  <c r="I573" i="3" s="1"/>
  <c r="I209" i="3"/>
  <c r="I548" i="3" s="1"/>
  <c r="I561" i="3"/>
  <c r="I526" i="3"/>
  <c r="I574" i="3" s="1"/>
  <c r="I210" i="3"/>
  <c r="I549" i="3" s="1"/>
  <c r="I562" i="3"/>
  <c r="I527" i="3"/>
  <c r="I575" i="3" s="1"/>
  <c r="H202" i="3"/>
  <c r="H541" i="3" s="1"/>
  <c r="H554" i="3"/>
  <c r="H566" i="3" s="1"/>
  <c r="H519" i="3"/>
  <c r="H567" i="3" s="1"/>
  <c r="H204" i="3"/>
  <c r="H543" i="3" s="1"/>
  <c r="H556" i="3"/>
  <c r="H521" i="3"/>
  <c r="H569" i="3" s="1"/>
  <c r="H205" i="3"/>
  <c r="H544" i="3" s="1"/>
  <c r="H557" i="3"/>
  <c r="H522" i="3"/>
  <c r="H570" i="3" s="1"/>
  <c r="H206" i="3"/>
  <c r="H545" i="3" s="1"/>
  <c r="H558" i="3"/>
  <c r="H523" i="3"/>
  <c r="H571" i="3" s="1"/>
  <c r="H207" i="3"/>
  <c r="H546" i="3" s="1"/>
  <c r="H559" i="3"/>
  <c r="H524" i="3"/>
  <c r="H572" i="3" s="1"/>
  <c r="H208" i="3"/>
  <c r="H547" i="3" s="1"/>
  <c r="H560" i="3"/>
  <c r="H525" i="3"/>
  <c r="H573" i="3" s="1"/>
  <c r="H209" i="3"/>
  <c r="H548" i="3" s="1"/>
  <c r="H561" i="3"/>
  <c r="H526" i="3"/>
  <c r="H574" i="3" s="1"/>
  <c r="H210" i="3"/>
  <c r="H549" i="3" s="1"/>
  <c r="H562" i="3"/>
  <c r="H527" i="3"/>
  <c r="H575" i="3" s="1"/>
  <c r="G202" i="3"/>
  <c r="G541" i="3" s="1"/>
  <c r="G554" i="3"/>
  <c r="G519" i="3"/>
  <c r="G567" i="3" s="1"/>
  <c r="G204" i="3"/>
  <c r="G543" i="3"/>
  <c r="G556" i="3"/>
  <c r="G521" i="3"/>
  <c r="G569" i="3" s="1"/>
  <c r="G205" i="3"/>
  <c r="G544" i="3"/>
  <c r="G557" i="3"/>
  <c r="G522" i="3"/>
  <c r="G570" i="3" s="1"/>
  <c r="G583" i="3" s="1"/>
  <c r="G206" i="3"/>
  <c r="G545" i="3"/>
  <c r="G558" i="3"/>
  <c r="G523" i="3"/>
  <c r="G571" i="3" s="1"/>
  <c r="G584" i="3" s="1"/>
  <c r="G207" i="3"/>
  <c r="G546" i="3"/>
  <c r="G559" i="3"/>
  <c r="G524" i="3"/>
  <c r="G572" i="3" s="1"/>
  <c r="G585" i="3" s="1"/>
  <c r="G208" i="3"/>
  <c r="G547" i="3"/>
  <c r="G560" i="3"/>
  <c r="G525" i="3"/>
  <c r="G573" i="3" s="1"/>
  <c r="G586" i="3" s="1"/>
  <c r="G209" i="3"/>
  <c r="G548" i="3"/>
  <c r="G561" i="3"/>
  <c r="G526" i="3"/>
  <c r="G574" i="3" s="1"/>
  <c r="G587" i="3" s="1"/>
  <c r="G210" i="3"/>
  <c r="G549" i="3" s="1"/>
  <c r="G562" i="3"/>
  <c r="G527" i="3"/>
  <c r="G575" i="3" s="1"/>
  <c r="E202" i="3"/>
  <c r="E541" i="3" s="1"/>
  <c r="E519" i="3"/>
  <c r="E567" i="3"/>
  <c r="E204" i="3"/>
  <c r="E543" i="3" s="1"/>
  <c r="E556" i="3"/>
  <c r="E521" i="3"/>
  <c r="E569" i="3" s="1"/>
  <c r="E205" i="3"/>
  <c r="E544" i="3" s="1"/>
  <c r="E522" i="3"/>
  <c r="E570" i="3" s="1"/>
  <c r="E206" i="3"/>
  <c r="E545" i="3" s="1"/>
  <c r="E558" i="3"/>
  <c r="E523" i="3"/>
  <c r="E571" i="3" s="1"/>
  <c r="E207" i="3"/>
  <c r="E546" i="3" s="1"/>
  <c r="E524" i="3"/>
  <c r="E572" i="3" s="1"/>
  <c r="E208" i="3"/>
  <c r="E547" i="3" s="1"/>
  <c r="E560" i="3"/>
  <c r="E525" i="3"/>
  <c r="E573" i="3" s="1"/>
  <c r="E209" i="3"/>
  <c r="E548" i="3" s="1"/>
  <c r="E526" i="3"/>
  <c r="E574" i="3" s="1"/>
  <c r="E210" i="3"/>
  <c r="E549" i="3" s="1"/>
  <c r="E562" i="3"/>
  <c r="E527" i="3"/>
  <c r="E575" i="3" s="1"/>
  <c r="C202" i="3"/>
  <c r="C541" i="3" s="1"/>
  <c r="C554" i="3"/>
  <c r="C519" i="3"/>
  <c r="C567" i="3" s="1"/>
  <c r="C204" i="3"/>
  <c r="C543" i="3" s="1"/>
  <c r="C556" i="3"/>
  <c r="C521" i="3"/>
  <c r="C569" i="3" s="1"/>
  <c r="C205" i="3"/>
  <c r="C544" i="3" s="1"/>
  <c r="C557" i="3"/>
  <c r="C522" i="3"/>
  <c r="C570" i="3" s="1"/>
  <c r="C206" i="3"/>
  <c r="C545" i="3" s="1"/>
  <c r="C558" i="3"/>
  <c r="C523" i="3"/>
  <c r="C571" i="3" s="1"/>
  <c r="C207" i="3"/>
  <c r="C546" i="3" s="1"/>
  <c r="C559" i="3"/>
  <c r="C524" i="3"/>
  <c r="C572" i="3" s="1"/>
  <c r="C208" i="3"/>
  <c r="C547" i="3" s="1"/>
  <c r="C560" i="3"/>
  <c r="C525" i="3"/>
  <c r="C573" i="3" s="1"/>
  <c r="C209" i="3"/>
  <c r="C548" i="3" s="1"/>
  <c r="C561" i="3"/>
  <c r="C526" i="3"/>
  <c r="C574" i="3" s="1"/>
  <c r="C210" i="3"/>
  <c r="C549" i="3" s="1"/>
  <c r="C562" i="3"/>
  <c r="C527" i="3"/>
  <c r="C575" i="3" s="1"/>
  <c r="D213" i="3"/>
  <c r="D552" i="3" s="1"/>
  <c r="D530" i="3"/>
  <c r="K213" i="3"/>
  <c r="K552" i="3" s="1"/>
  <c r="K565" i="3"/>
  <c r="M565" i="3" s="1"/>
  <c r="K530" i="3"/>
  <c r="K578" i="3" s="1"/>
  <c r="L213" i="3"/>
  <c r="L552" i="3" s="1"/>
  <c r="L565" i="3"/>
  <c r="L530" i="3"/>
  <c r="L578" i="3" s="1"/>
  <c r="J213" i="3"/>
  <c r="J552" i="3"/>
  <c r="J565" i="3"/>
  <c r="J530" i="3"/>
  <c r="J578" i="3" s="1"/>
  <c r="I213" i="3"/>
  <c r="I552" i="3" s="1"/>
  <c r="I565" i="3"/>
  <c r="I530" i="3"/>
  <c r="I578" i="3" s="1"/>
  <c r="H213" i="3"/>
  <c r="H552" i="3" s="1"/>
  <c r="H565" i="3"/>
  <c r="H530" i="3"/>
  <c r="H578" i="3" s="1"/>
  <c r="G213" i="3"/>
  <c r="G552" i="3" s="1"/>
  <c r="G565" i="3"/>
  <c r="G530" i="3"/>
  <c r="G578" i="3" s="1"/>
  <c r="E213" i="3"/>
  <c r="E552" i="3" s="1"/>
  <c r="E565" i="3"/>
  <c r="E530" i="3"/>
  <c r="E578" i="3" s="1"/>
  <c r="C213" i="3"/>
  <c r="C552" i="3" s="1"/>
  <c r="C565" i="3"/>
  <c r="C530" i="3"/>
  <c r="C578" i="3" s="1"/>
  <c r="D212" i="3"/>
  <c r="D551" i="3" s="1"/>
  <c r="D564" i="3"/>
  <c r="D529" i="3"/>
  <c r="D577" i="3" s="1"/>
  <c r="K212" i="3"/>
  <c r="K551" i="3" s="1"/>
  <c r="K564" i="3"/>
  <c r="K529" i="3"/>
  <c r="K577" i="3" s="1"/>
  <c r="L212" i="3"/>
  <c r="L551" i="3" s="1"/>
  <c r="L564" i="3"/>
  <c r="L529" i="3"/>
  <c r="L577" i="3" s="1"/>
  <c r="J212" i="3"/>
  <c r="J551" i="3"/>
  <c r="J564" i="3"/>
  <c r="J529" i="3"/>
  <c r="J577" i="3" s="1"/>
  <c r="I212" i="3"/>
  <c r="I551" i="3" s="1"/>
  <c r="I564" i="3"/>
  <c r="I529" i="3"/>
  <c r="I577" i="3" s="1"/>
  <c r="H212" i="3"/>
  <c r="H551" i="3" s="1"/>
  <c r="H564" i="3"/>
  <c r="H529" i="3"/>
  <c r="H577" i="3" s="1"/>
  <c r="G212" i="3"/>
  <c r="G551" i="3" s="1"/>
  <c r="G564" i="3"/>
  <c r="G529" i="3"/>
  <c r="G577" i="3" s="1"/>
  <c r="E212" i="3"/>
  <c r="E551" i="3" s="1"/>
  <c r="E564" i="3"/>
  <c r="E529" i="3"/>
  <c r="E577" i="3" s="1"/>
  <c r="C212" i="3"/>
  <c r="C551" i="3" s="1"/>
  <c r="C529" i="3"/>
  <c r="C577" i="3" s="1"/>
  <c r="D211" i="3"/>
  <c r="D550" i="3"/>
  <c r="D528" i="3"/>
  <c r="D576" i="3" s="1"/>
  <c r="K211" i="3"/>
  <c r="K550" i="3" s="1"/>
  <c r="K563" i="3"/>
  <c r="K528" i="3"/>
  <c r="K576" i="3" s="1"/>
  <c r="L211" i="3"/>
  <c r="L550" i="3"/>
  <c r="L563" i="3"/>
  <c r="L528" i="3"/>
  <c r="L576" i="3" s="1"/>
  <c r="J211" i="3"/>
  <c r="J550" i="3" s="1"/>
  <c r="J563" i="3"/>
  <c r="J528" i="3"/>
  <c r="J576" i="3" s="1"/>
  <c r="I211" i="3"/>
  <c r="I550" i="3" s="1"/>
  <c r="I563" i="3"/>
  <c r="I528" i="3"/>
  <c r="I576" i="3" s="1"/>
  <c r="H211" i="3"/>
  <c r="H550" i="3" s="1"/>
  <c r="H563" i="3"/>
  <c r="H528" i="3"/>
  <c r="H576" i="3" s="1"/>
  <c r="G211" i="3"/>
  <c r="G550" i="3" s="1"/>
  <c r="G563" i="3"/>
  <c r="G528" i="3"/>
  <c r="G576" i="3" s="1"/>
  <c r="E211" i="3"/>
  <c r="E550" i="3" s="1"/>
  <c r="E563" i="3"/>
  <c r="E528" i="3"/>
  <c r="E576" i="3"/>
  <c r="C211" i="3"/>
  <c r="C550" i="3" s="1"/>
  <c r="C563" i="3"/>
  <c r="C528" i="3"/>
  <c r="C576" i="3"/>
  <c r="D203" i="3"/>
  <c r="D542" i="3" s="1"/>
  <c r="D555" i="3"/>
  <c r="D520" i="3"/>
  <c r="D568" i="3" s="1"/>
  <c r="K203" i="3"/>
  <c r="K542" i="3" s="1"/>
  <c r="M542" i="3" s="1"/>
  <c r="K555" i="3"/>
  <c r="K520" i="3"/>
  <c r="K568" i="3" s="1"/>
  <c r="L203" i="3"/>
  <c r="L542" i="3" s="1"/>
  <c r="L555" i="3"/>
  <c r="M555" i="3" s="1"/>
  <c r="L520" i="3"/>
  <c r="L568" i="3" s="1"/>
  <c r="J203" i="3"/>
  <c r="J542" i="3" s="1"/>
  <c r="J555" i="3"/>
  <c r="J520" i="3"/>
  <c r="J568" i="3" s="1"/>
  <c r="I203" i="3"/>
  <c r="I542" i="3" s="1"/>
  <c r="I555" i="3"/>
  <c r="I520" i="3"/>
  <c r="I568" i="3" s="1"/>
  <c r="H203" i="3"/>
  <c r="H542" i="3" s="1"/>
  <c r="H555" i="3"/>
  <c r="H520" i="3"/>
  <c r="H568" i="3" s="1"/>
  <c r="G203" i="3"/>
  <c r="G542" i="3" s="1"/>
  <c r="G555" i="3"/>
  <c r="G520" i="3"/>
  <c r="G568" i="3" s="1"/>
  <c r="E203" i="3"/>
  <c r="E542" i="3" s="1"/>
  <c r="E520" i="3"/>
  <c r="C203" i="3"/>
  <c r="C542" i="3" s="1"/>
  <c r="C520" i="3"/>
  <c r="C568" i="3" s="1"/>
  <c r="K566" i="3"/>
  <c r="L566" i="3"/>
  <c r="M566" i="3"/>
  <c r="J566" i="3"/>
  <c r="I566" i="3"/>
  <c r="G566" i="3"/>
  <c r="M564" i="3"/>
  <c r="M563" i="3"/>
  <c r="M562" i="3"/>
  <c r="M561" i="3"/>
  <c r="M560" i="3"/>
  <c r="M559" i="3"/>
  <c r="M558" i="3"/>
  <c r="M557" i="3"/>
  <c r="M556" i="3"/>
  <c r="M554" i="3"/>
  <c r="A537" i="3"/>
  <c r="L531" i="3"/>
  <c r="H531" i="3"/>
  <c r="F529" i="3"/>
  <c r="F528" i="3"/>
  <c r="F527" i="3"/>
  <c r="M525" i="3"/>
  <c r="F525" i="3"/>
  <c r="F523" i="3"/>
  <c r="F522" i="3"/>
  <c r="M521" i="3"/>
  <c r="F521" i="3"/>
  <c r="F519" i="3"/>
  <c r="D518" i="3"/>
  <c r="K518" i="3"/>
  <c r="L518" i="3"/>
  <c r="M518" i="3"/>
  <c r="J518" i="3"/>
  <c r="I518" i="3"/>
  <c r="H518" i="3"/>
  <c r="G518" i="3"/>
  <c r="E518" i="3"/>
  <c r="F518" i="3"/>
  <c r="C518" i="3"/>
  <c r="M513" i="3"/>
  <c r="F513" i="3"/>
  <c r="N512" i="3"/>
  <c r="M512" i="3"/>
  <c r="N511" i="3"/>
  <c r="M511" i="3"/>
  <c r="F511" i="3"/>
  <c r="F509" i="3"/>
  <c r="N507" i="3"/>
  <c r="M507" i="3"/>
  <c r="F507" i="3"/>
  <c r="N506" i="3"/>
  <c r="M506" i="3"/>
  <c r="F506" i="3"/>
  <c r="D505" i="3"/>
  <c r="K505" i="3"/>
  <c r="L505" i="3"/>
  <c r="M505" i="3" s="1"/>
  <c r="J505" i="3"/>
  <c r="I505" i="3"/>
  <c r="H505" i="3"/>
  <c r="G505" i="3"/>
  <c r="E505" i="3"/>
  <c r="F505" i="3" s="1"/>
  <c r="C505" i="3"/>
  <c r="N502" i="3"/>
  <c r="N501" i="3"/>
  <c r="N500" i="3"/>
  <c r="F500" i="3"/>
  <c r="N498" i="3"/>
  <c r="F498" i="3"/>
  <c r="N496" i="3"/>
  <c r="F496" i="3"/>
  <c r="N495" i="3"/>
  <c r="F495" i="3"/>
  <c r="N494" i="3"/>
  <c r="M494" i="3"/>
  <c r="F494" i="3"/>
  <c r="M493" i="3"/>
  <c r="F493" i="3"/>
  <c r="D492" i="3"/>
  <c r="K492" i="3"/>
  <c r="L492" i="3"/>
  <c r="M492" i="3"/>
  <c r="J492" i="3"/>
  <c r="I492" i="3"/>
  <c r="H492" i="3"/>
  <c r="G492" i="3"/>
  <c r="E492" i="3"/>
  <c r="F492" i="3"/>
  <c r="C492" i="3"/>
  <c r="N490" i="3"/>
  <c r="F490" i="3"/>
  <c r="N488" i="3"/>
  <c r="F488" i="3"/>
  <c r="N487" i="3"/>
  <c r="M487" i="3"/>
  <c r="F487" i="3"/>
  <c r="N486" i="3"/>
  <c r="N485" i="3"/>
  <c r="M485" i="3"/>
  <c r="F485" i="3"/>
  <c r="N484" i="3"/>
  <c r="M484" i="3"/>
  <c r="F484" i="3"/>
  <c r="N483" i="3"/>
  <c r="M483" i="3"/>
  <c r="F483" i="3"/>
  <c r="N482" i="3"/>
  <c r="F482" i="3"/>
  <c r="N481" i="3"/>
  <c r="M481" i="3"/>
  <c r="F481" i="3"/>
  <c r="N480" i="3"/>
  <c r="M480" i="3"/>
  <c r="F480" i="3"/>
  <c r="D479" i="3"/>
  <c r="K479" i="3"/>
  <c r="L479" i="3"/>
  <c r="M479" i="3"/>
  <c r="J479" i="3"/>
  <c r="I479" i="3"/>
  <c r="H479" i="3"/>
  <c r="G479" i="3"/>
  <c r="E479" i="3"/>
  <c r="F479" i="3" s="1"/>
  <c r="C479" i="3"/>
  <c r="N475" i="3"/>
  <c r="M475" i="3"/>
  <c r="M474" i="3"/>
  <c r="F474" i="3"/>
  <c r="F472" i="3"/>
  <c r="N471" i="3"/>
  <c r="N470" i="3"/>
  <c r="M470" i="3"/>
  <c r="F470" i="3"/>
  <c r="N468" i="3"/>
  <c r="M468" i="3"/>
  <c r="F468" i="3"/>
  <c r="N467" i="3"/>
  <c r="M467" i="3"/>
  <c r="F467" i="3"/>
  <c r="D466" i="3"/>
  <c r="F466" i="3" s="1"/>
  <c r="K466" i="3"/>
  <c r="L466" i="3"/>
  <c r="M466" i="3" s="1"/>
  <c r="J466" i="3"/>
  <c r="I466" i="3"/>
  <c r="H466" i="3"/>
  <c r="G466" i="3"/>
  <c r="E466" i="3"/>
  <c r="C466" i="3"/>
  <c r="M465" i="3"/>
  <c r="N463" i="3"/>
  <c r="F463" i="3"/>
  <c r="N462" i="3"/>
  <c r="M462" i="3"/>
  <c r="F462" i="3"/>
  <c r="M461" i="3"/>
  <c r="F461" i="3"/>
  <c r="N460" i="3"/>
  <c r="M460" i="3"/>
  <c r="F460" i="3"/>
  <c r="M459" i="3"/>
  <c r="F459" i="3"/>
  <c r="M457" i="3"/>
  <c r="F457" i="3"/>
  <c r="N456" i="3"/>
  <c r="F456" i="3"/>
  <c r="N455" i="3"/>
  <c r="M455" i="3"/>
  <c r="F455" i="3"/>
  <c r="N454" i="3"/>
  <c r="M454" i="3"/>
  <c r="F454" i="3"/>
  <c r="D453" i="3"/>
  <c r="F453" i="3" s="1"/>
  <c r="K453" i="3"/>
  <c r="L453" i="3"/>
  <c r="M453" i="3" s="1"/>
  <c r="J453" i="3"/>
  <c r="I453" i="3"/>
  <c r="H453" i="3"/>
  <c r="G453" i="3"/>
  <c r="E453" i="3"/>
  <c r="C453" i="3"/>
  <c r="M448" i="3"/>
  <c r="F448" i="3"/>
  <c r="F446" i="3"/>
  <c r="N445" i="3"/>
  <c r="M444" i="3"/>
  <c r="F444" i="3"/>
  <c r="N443" i="3"/>
  <c r="M443" i="3"/>
  <c r="F443" i="3"/>
  <c r="N442" i="3"/>
  <c r="M442" i="3"/>
  <c r="F442" i="3"/>
  <c r="N441" i="3"/>
  <c r="M441" i="3"/>
  <c r="F441" i="3"/>
  <c r="D440" i="3"/>
  <c r="F440" i="3" s="1"/>
  <c r="K440" i="3"/>
  <c r="L440" i="3"/>
  <c r="M440" i="3" s="1"/>
  <c r="J440" i="3"/>
  <c r="I440" i="3"/>
  <c r="H440" i="3"/>
  <c r="G440" i="3"/>
  <c r="E440" i="3"/>
  <c r="C440" i="3"/>
  <c r="M435" i="3"/>
  <c r="F435" i="3"/>
  <c r="N434" i="3"/>
  <c r="F434" i="3"/>
  <c r="N433" i="3"/>
  <c r="M433" i="3"/>
  <c r="F433" i="3"/>
  <c r="F431" i="3"/>
  <c r="N430" i="3"/>
  <c r="M430" i="3"/>
  <c r="F430" i="3"/>
  <c r="N429" i="3"/>
  <c r="M429" i="3"/>
  <c r="F429" i="3"/>
  <c r="M428" i="3"/>
  <c r="F428" i="3"/>
  <c r="D427" i="3"/>
  <c r="K427" i="3"/>
  <c r="L427" i="3"/>
  <c r="J427" i="3"/>
  <c r="I427" i="3"/>
  <c r="H427" i="3"/>
  <c r="G427" i="3"/>
  <c r="E427" i="3"/>
  <c r="C427" i="3"/>
  <c r="F425" i="3"/>
  <c r="N423" i="3"/>
  <c r="F423" i="3"/>
  <c r="M422" i="3"/>
  <c r="F422" i="3"/>
  <c r="N421" i="3"/>
  <c r="M421" i="3"/>
  <c r="F421" i="3"/>
  <c r="M420" i="3"/>
  <c r="F420" i="3"/>
  <c r="N419" i="3"/>
  <c r="M419" i="3"/>
  <c r="F419" i="3"/>
  <c r="M418" i="3"/>
  <c r="F418" i="3"/>
  <c r="N417" i="3"/>
  <c r="M417" i="3"/>
  <c r="F417" i="3"/>
  <c r="N416" i="3"/>
  <c r="M416" i="3"/>
  <c r="F416" i="3"/>
  <c r="N415" i="3"/>
  <c r="M415" i="3"/>
  <c r="F415" i="3"/>
  <c r="A411" i="3"/>
  <c r="K406" i="3"/>
  <c r="L406" i="3"/>
  <c r="M406" i="3" s="1"/>
  <c r="J406" i="3"/>
  <c r="I406" i="3"/>
  <c r="H406" i="3"/>
  <c r="G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D380" i="3"/>
  <c r="K380" i="3"/>
  <c r="L380" i="3"/>
  <c r="J380" i="3"/>
  <c r="I380" i="3"/>
  <c r="H380" i="3"/>
  <c r="G380" i="3"/>
  <c r="E380" i="3"/>
  <c r="C380" i="3"/>
  <c r="M374" i="3"/>
  <c r="F374" i="3"/>
  <c r="D367" i="3"/>
  <c r="F367" i="3" s="1"/>
  <c r="K367" i="3"/>
  <c r="L367" i="3"/>
  <c r="M367" i="3" s="1"/>
  <c r="J367" i="3"/>
  <c r="I367" i="3"/>
  <c r="H367" i="3"/>
  <c r="G367" i="3"/>
  <c r="E367" i="3"/>
  <c r="C367" i="3"/>
  <c r="N363" i="3"/>
  <c r="M363" i="3"/>
  <c r="F363" i="3"/>
  <c r="N362" i="3"/>
  <c r="M362" i="3"/>
  <c r="F362" i="3"/>
  <c r="N361" i="3"/>
  <c r="M361" i="3"/>
  <c r="F361" i="3"/>
  <c r="N360" i="3"/>
  <c r="M360" i="3"/>
  <c r="F360" i="3"/>
  <c r="N358" i="3"/>
  <c r="F358" i="3"/>
  <c r="N357" i="3"/>
  <c r="F357" i="3"/>
  <c r="N356" i="3"/>
  <c r="M356" i="3"/>
  <c r="F356" i="3"/>
  <c r="N355" i="3"/>
  <c r="M355" i="3"/>
  <c r="F355" i="3"/>
  <c r="D354" i="3"/>
  <c r="K354" i="3"/>
  <c r="L354" i="3"/>
  <c r="J354" i="3"/>
  <c r="I354" i="3"/>
  <c r="H354" i="3"/>
  <c r="G354" i="3"/>
  <c r="E354" i="3"/>
  <c r="F354" i="3" s="1"/>
  <c r="C354" i="3"/>
  <c r="N350" i="3"/>
  <c r="F350" i="3"/>
  <c r="N349" i="3"/>
  <c r="M349" i="3"/>
  <c r="F349" i="3"/>
  <c r="N347" i="3"/>
  <c r="F347" i="3"/>
  <c r="N345" i="3"/>
  <c r="F345" i="3"/>
  <c r="F344" i="3"/>
  <c r="N343" i="3"/>
  <c r="M343" i="3"/>
  <c r="F343" i="3"/>
  <c r="N342" i="3"/>
  <c r="M342" i="3"/>
  <c r="F342" i="3"/>
  <c r="D341" i="3"/>
  <c r="K341" i="3"/>
  <c r="L341" i="3"/>
  <c r="J341" i="3"/>
  <c r="I341" i="3"/>
  <c r="H341" i="3"/>
  <c r="G341" i="3"/>
  <c r="E341" i="3"/>
  <c r="C341" i="3"/>
  <c r="N336" i="3"/>
  <c r="M336" i="3"/>
  <c r="F336" i="3"/>
  <c r="N334" i="3"/>
  <c r="M334" i="3"/>
  <c r="F334" i="3"/>
  <c r="N330" i="3"/>
  <c r="M330" i="3"/>
  <c r="F330" i="3"/>
  <c r="N329" i="3"/>
  <c r="M329" i="3"/>
  <c r="F329" i="3"/>
  <c r="D328" i="3"/>
  <c r="F328" i="3" s="1"/>
  <c r="K328" i="3"/>
  <c r="L328" i="3"/>
  <c r="M328" i="3" s="1"/>
  <c r="J328" i="3"/>
  <c r="I328" i="3"/>
  <c r="H328" i="3"/>
  <c r="G328" i="3"/>
  <c r="E328" i="3"/>
  <c r="C328" i="3"/>
  <c r="F324" i="3"/>
  <c r="N323" i="3"/>
  <c r="M323" i="3"/>
  <c r="F323" i="3"/>
  <c r="N322" i="3"/>
  <c r="N321" i="3"/>
  <c r="F321" i="3"/>
  <c r="N319" i="3"/>
  <c r="M319" i="3"/>
  <c r="F319" i="3"/>
  <c r="N318" i="3"/>
  <c r="F318" i="3"/>
  <c r="N317" i="3"/>
  <c r="M317" i="3"/>
  <c r="F317" i="3"/>
  <c r="N316" i="3"/>
  <c r="M316" i="3"/>
  <c r="F316" i="3"/>
  <c r="D315" i="3"/>
  <c r="K315" i="3"/>
  <c r="L315" i="3"/>
  <c r="J315" i="3"/>
  <c r="I315" i="3"/>
  <c r="H315" i="3"/>
  <c r="G315" i="3"/>
  <c r="E315" i="3"/>
  <c r="C315" i="3"/>
  <c r="N310" i="3"/>
  <c r="F310" i="3"/>
  <c r="N308" i="3"/>
  <c r="N304" i="3"/>
  <c r="M304" i="3"/>
  <c r="F304" i="3"/>
  <c r="N303" i="3"/>
  <c r="M303" i="3"/>
  <c r="F303" i="3"/>
  <c r="D302" i="3"/>
  <c r="K302" i="3"/>
  <c r="L302" i="3"/>
  <c r="J302" i="3"/>
  <c r="I302" i="3"/>
  <c r="H302" i="3"/>
  <c r="G302" i="3"/>
  <c r="E302" i="3"/>
  <c r="C302" i="3"/>
  <c r="N297" i="3"/>
  <c r="M297" i="3"/>
  <c r="F297" i="3"/>
  <c r="N295" i="3"/>
  <c r="F295" i="3"/>
  <c r="F294" i="3"/>
  <c r="N293" i="3"/>
  <c r="F293" i="3"/>
  <c r="M292" i="3"/>
  <c r="F292" i="3"/>
  <c r="N291" i="3"/>
  <c r="M291" i="3"/>
  <c r="F291" i="3"/>
  <c r="N290" i="3"/>
  <c r="M290" i="3"/>
  <c r="F290" i="3"/>
  <c r="D289" i="3"/>
  <c r="F289" i="3" s="1"/>
  <c r="K289" i="3"/>
  <c r="L289" i="3"/>
  <c r="M289" i="3" s="1"/>
  <c r="J289" i="3"/>
  <c r="I289" i="3"/>
  <c r="H289" i="3"/>
  <c r="G289" i="3"/>
  <c r="E289" i="3"/>
  <c r="C289" i="3"/>
  <c r="N284" i="3"/>
  <c r="M284" i="3"/>
  <c r="F284" i="3"/>
  <c r="N282" i="3"/>
  <c r="F282" i="3"/>
  <c r="N280" i="3"/>
  <c r="N278" i="3"/>
  <c r="M278" i="3"/>
  <c r="F278" i="3"/>
  <c r="N277" i="3"/>
  <c r="M277" i="3"/>
  <c r="F277" i="3"/>
  <c r="D276" i="3"/>
  <c r="K276" i="3"/>
  <c r="L276" i="3"/>
  <c r="J276" i="3"/>
  <c r="I276" i="3"/>
  <c r="H276" i="3"/>
  <c r="G276" i="3"/>
  <c r="E276" i="3"/>
  <c r="C276" i="3"/>
  <c r="N271" i="3"/>
  <c r="M271" i="3"/>
  <c r="F271" i="3"/>
  <c r="M270" i="3"/>
  <c r="F270" i="3"/>
  <c r="N269" i="3"/>
  <c r="M269" i="3"/>
  <c r="F269" i="3"/>
  <c r="N267" i="3"/>
  <c r="F267" i="3"/>
  <c r="N266" i="3"/>
  <c r="F266" i="3"/>
  <c r="N265" i="3"/>
  <c r="M265" i="3"/>
  <c r="F265" i="3"/>
  <c r="N264" i="3"/>
  <c r="M264" i="3"/>
  <c r="F264" i="3"/>
  <c r="D263" i="3"/>
  <c r="K263" i="3"/>
  <c r="L263" i="3"/>
  <c r="M263" i="3" s="1"/>
  <c r="J263" i="3"/>
  <c r="I263" i="3"/>
  <c r="H263" i="3"/>
  <c r="G263" i="3"/>
  <c r="E263" i="3"/>
  <c r="C263" i="3"/>
  <c r="N258" i="3"/>
  <c r="M258" i="3"/>
  <c r="F258" i="3"/>
  <c r="N256" i="3"/>
  <c r="M256" i="3"/>
  <c r="F256" i="3"/>
  <c r="N254" i="3"/>
  <c r="M254" i="3"/>
  <c r="F254" i="3"/>
  <c r="F253" i="3"/>
  <c r="N252" i="3"/>
  <c r="M252" i="3"/>
  <c r="F252" i="3"/>
  <c r="N251" i="3"/>
  <c r="M251" i="3"/>
  <c r="F251" i="3"/>
  <c r="D250" i="3"/>
  <c r="K250" i="3"/>
  <c r="L250" i="3"/>
  <c r="M250" i="3"/>
  <c r="J250" i="3"/>
  <c r="I250" i="3"/>
  <c r="H250" i="3"/>
  <c r="G250" i="3"/>
  <c r="E250" i="3"/>
  <c r="F250" i="3"/>
  <c r="C250" i="3"/>
  <c r="N245" i="3"/>
  <c r="M245" i="3"/>
  <c r="F245" i="3"/>
  <c r="N243" i="3"/>
  <c r="M243" i="3"/>
  <c r="F243" i="3"/>
  <c r="N241" i="3"/>
  <c r="F241" i="3"/>
  <c r="F240" i="3"/>
  <c r="N239" i="3"/>
  <c r="M239" i="3"/>
  <c r="F239" i="3"/>
  <c r="N238" i="3"/>
  <c r="M238" i="3"/>
  <c r="F238" i="3"/>
  <c r="D237" i="3"/>
  <c r="K237" i="3"/>
  <c r="L237" i="3"/>
  <c r="M237" i="3"/>
  <c r="J237" i="3"/>
  <c r="I237" i="3"/>
  <c r="H237" i="3"/>
  <c r="G237" i="3"/>
  <c r="E237" i="3"/>
  <c r="F237" i="3"/>
  <c r="C237" i="3"/>
  <c r="N236" i="3"/>
  <c r="N232" i="3"/>
  <c r="M232" i="3"/>
  <c r="F232" i="3"/>
  <c r="M231" i="3"/>
  <c r="F231" i="3"/>
  <c r="N230" i="3"/>
  <c r="M230" i="3"/>
  <c r="F230" i="3"/>
  <c r="M229" i="3"/>
  <c r="F229" i="3"/>
  <c r="N228" i="3"/>
  <c r="M228" i="3"/>
  <c r="F228" i="3"/>
  <c r="M227" i="3"/>
  <c r="F227" i="3"/>
  <c r="N226" i="3"/>
  <c r="M226" i="3"/>
  <c r="F226" i="3"/>
  <c r="N225" i="3"/>
  <c r="M225" i="3"/>
  <c r="F225" i="3"/>
  <c r="A221" i="3"/>
  <c r="K214" i="3"/>
  <c r="I214" i="3"/>
  <c r="G214" i="3"/>
  <c r="C214" i="3"/>
  <c r="M213" i="3"/>
  <c r="F213" i="3"/>
  <c r="M212" i="3"/>
  <c r="F212" i="3"/>
  <c r="M211" i="3"/>
  <c r="F211" i="3"/>
  <c r="M210" i="3"/>
  <c r="F210" i="3"/>
  <c r="M209" i="3"/>
  <c r="F209" i="3"/>
  <c r="M208" i="3"/>
  <c r="F208" i="3"/>
  <c r="M207" i="3"/>
  <c r="F207" i="3"/>
  <c r="M206" i="3"/>
  <c r="F206" i="3"/>
  <c r="M205" i="3"/>
  <c r="F205" i="3"/>
  <c r="M204" i="3"/>
  <c r="F204" i="3"/>
  <c r="M203" i="3"/>
  <c r="F203" i="3"/>
  <c r="M202" i="3"/>
  <c r="F202" i="3"/>
  <c r="D201" i="3"/>
  <c r="K201" i="3"/>
  <c r="L201" i="3"/>
  <c r="M201" i="3"/>
  <c r="J201" i="3"/>
  <c r="I201" i="3"/>
  <c r="H201" i="3"/>
  <c r="G201" i="3"/>
  <c r="E201" i="3"/>
  <c r="F201" i="3"/>
  <c r="C201" i="3"/>
  <c r="N196" i="3"/>
  <c r="F196" i="3"/>
  <c r="N194" i="3"/>
  <c r="F194" i="3"/>
  <c r="N190" i="3"/>
  <c r="M190" i="3"/>
  <c r="F190" i="3"/>
  <c r="N189" i="3"/>
  <c r="M189" i="3"/>
  <c r="F189" i="3"/>
  <c r="D188" i="3"/>
  <c r="F188" i="3" s="1"/>
  <c r="K188" i="3"/>
  <c r="L188" i="3"/>
  <c r="M188" i="3" s="1"/>
  <c r="J188" i="3"/>
  <c r="I188" i="3"/>
  <c r="H188" i="3"/>
  <c r="G188" i="3"/>
  <c r="E188" i="3"/>
  <c r="C188" i="3"/>
  <c r="F183" i="3"/>
  <c r="N182" i="3"/>
  <c r="M182" i="3"/>
  <c r="F182" i="3"/>
  <c r="N181" i="3"/>
  <c r="M181" i="3"/>
  <c r="F181" i="3"/>
  <c r="F179" i="3"/>
  <c r="N178" i="3"/>
  <c r="M178" i="3"/>
  <c r="F178" i="3"/>
  <c r="N177" i="3"/>
  <c r="M177" i="3"/>
  <c r="F177" i="3"/>
  <c r="N176" i="3"/>
  <c r="M176" i="3"/>
  <c r="F176" i="3"/>
  <c r="D175" i="3"/>
  <c r="K175" i="3"/>
  <c r="L175" i="3"/>
  <c r="M175" i="3" s="1"/>
  <c r="J175" i="3"/>
  <c r="I175" i="3"/>
  <c r="H175" i="3"/>
  <c r="G175" i="3"/>
  <c r="E175" i="3"/>
  <c r="C175" i="3"/>
  <c r="F171" i="3"/>
  <c r="M170" i="3"/>
  <c r="F170" i="3"/>
  <c r="N168" i="3"/>
  <c r="F168" i="3"/>
  <c r="N167" i="3"/>
  <c r="M167" i="3"/>
  <c r="F167" i="3"/>
  <c r="F166" i="3"/>
  <c r="F165" i="3"/>
  <c r="N164" i="3"/>
  <c r="M164" i="3"/>
  <c r="F164" i="3"/>
  <c r="N163" i="3"/>
  <c r="M163" i="3"/>
  <c r="F163" i="3"/>
  <c r="D162" i="3"/>
  <c r="K162" i="3"/>
  <c r="L162" i="3"/>
  <c r="M162" i="3" s="1"/>
  <c r="J162" i="3"/>
  <c r="I162" i="3"/>
  <c r="H162" i="3"/>
  <c r="G162" i="3"/>
  <c r="E162" i="3"/>
  <c r="F162" i="3"/>
  <c r="C162" i="3"/>
  <c r="F158" i="3"/>
  <c r="M157" i="3"/>
  <c r="F157" i="3"/>
  <c r="N155" i="3"/>
  <c r="F155" i="3"/>
  <c r="N154" i="3"/>
  <c r="F154" i="3"/>
  <c r="N153" i="3"/>
  <c r="M153" i="3"/>
  <c r="F153" i="3"/>
  <c r="F152" i="3"/>
  <c r="N151" i="3"/>
  <c r="M151" i="3"/>
  <c r="F151" i="3"/>
  <c r="N150" i="3"/>
  <c r="M150" i="3"/>
  <c r="F150" i="3"/>
  <c r="D149" i="3"/>
  <c r="K149" i="3"/>
  <c r="L149" i="3"/>
  <c r="M149" i="3"/>
  <c r="J149" i="3"/>
  <c r="I149" i="3"/>
  <c r="H149" i="3"/>
  <c r="G149" i="3"/>
  <c r="E149" i="3"/>
  <c r="C149" i="3"/>
  <c r="N144" i="3"/>
  <c r="N139" i="3"/>
  <c r="N138" i="3"/>
  <c r="M138" i="3"/>
  <c r="F138" i="3"/>
  <c r="N137" i="3"/>
  <c r="M137" i="3"/>
  <c r="F137" i="3"/>
  <c r="D136" i="3"/>
  <c r="K136" i="3"/>
  <c r="L136" i="3"/>
  <c r="J136" i="3"/>
  <c r="I136" i="3"/>
  <c r="H136" i="3"/>
  <c r="G136" i="3"/>
  <c r="E136" i="3"/>
  <c r="F136" i="3" s="1"/>
  <c r="C136" i="3"/>
  <c r="N132" i="3"/>
  <c r="F132" i="3"/>
  <c r="M131" i="3"/>
  <c r="F131" i="3"/>
  <c r="N129" i="3"/>
  <c r="M129" i="3"/>
  <c r="F129" i="3"/>
  <c r="N128" i="3"/>
  <c r="F128" i="3"/>
  <c r="M127" i="3"/>
  <c r="F127" i="3"/>
  <c r="F126" i="3"/>
  <c r="N125" i="3"/>
  <c r="M125" i="3"/>
  <c r="F125" i="3"/>
  <c r="N124" i="3"/>
  <c r="M124" i="3"/>
  <c r="F124" i="3"/>
  <c r="D123" i="3"/>
  <c r="K123" i="3"/>
  <c r="L123" i="3"/>
  <c r="M123" i="3" s="1"/>
  <c r="J123" i="3"/>
  <c r="I123" i="3"/>
  <c r="H123" i="3"/>
  <c r="G123" i="3"/>
  <c r="E123" i="3"/>
  <c r="C123" i="3"/>
  <c r="M118" i="3"/>
  <c r="F118" i="3"/>
  <c r="N116" i="3"/>
  <c r="M116" i="3"/>
  <c r="F116" i="3"/>
  <c r="F115" i="3"/>
  <c r="N114" i="3"/>
  <c r="F114" i="3"/>
  <c r="F113" i="3"/>
  <c r="N112" i="3"/>
  <c r="M112" i="3"/>
  <c r="F112" i="3"/>
  <c r="N111" i="3"/>
  <c r="M111" i="3"/>
  <c r="F111" i="3"/>
  <c r="D110" i="3"/>
  <c r="K110" i="3"/>
  <c r="L110" i="3"/>
  <c r="M110" i="3" s="1"/>
  <c r="J110" i="3"/>
  <c r="I110" i="3"/>
  <c r="H110" i="3"/>
  <c r="G110" i="3"/>
  <c r="E110" i="3"/>
  <c r="C110" i="3"/>
  <c r="F105" i="3"/>
  <c r="N99" i="3"/>
  <c r="M99" i="3"/>
  <c r="F99" i="3"/>
  <c r="N98" i="3"/>
  <c r="M98" i="3"/>
  <c r="F98" i="3"/>
  <c r="D97" i="3"/>
  <c r="K97" i="3"/>
  <c r="L97" i="3"/>
  <c r="M97" i="3" s="1"/>
  <c r="J97" i="3"/>
  <c r="I97" i="3"/>
  <c r="H97" i="3"/>
  <c r="G97" i="3"/>
  <c r="E97" i="3"/>
  <c r="C97" i="3"/>
  <c r="M92" i="3"/>
  <c r="F92" i="3"/>
  <c r="N90" i="3"/>
  <c r="N86" i="3"/>
  <c r="M86" i="3"/>
  <c r="F86" i="3"/>
  <c r="N85" i="3"/>
  <c r="M85" i="3"/>
  <c r="F85" i="3"/>
  <c r="D84" i="3"/>
  <c r="K84" i="3"/>
  <c r="L84" i="3"/>
  <c r="J84" i="3"/>
  <c r="I84" i="3"/>
  <c r="H84" i="3"/>
  <c r="G84" i="3"/>
  <c r="E84" i="3"/>
  <c r="C84" i="3"/>
  <c r="N81" i="3"/>
  <c r="F81" i="3"/>
  <c r="F80" i="3"/>
  <c r="M79" i="3"/>
  <c r="F79" i="3"/>
  <c r="N77" i="3"/>
  <c r="M77" i="3"/>
  <c r="F77" i="3"/>
  <c r="F76" i="3"/>
  <c r="N75" i="3"/>
  <c r="F75" i="3"/>
  <c r="M74" i="3"/>
  <c r="F74" i="3"/>
  <c r="N73" i="3"/>
  <c r="M73" i="3"/>
  <c r="F73" i="3"/>
  <c r="N72" i="3"/>
  <c r="M72" i="3"/>
  <c r="F72" i="3"/>
  <c r="D71" i="3"/>
  <c r="K71" i="3"/>
  <c r="L71" i="3"/>
  <c r="M71" i="3" s="1"/>
  <c r="J71" i="3"/>
  <c r="I71" i="3"/>
  <c r="H71" i="3"/>
  <c r="G71" i="3"/>
  <c r="E71" i="3"/>
  <c r="C71" i="3"/>
  <c r="M66" i="3"/>
  <c r="F66" i="3"/>
  <c r="N64" i="3"/>
  <c r="F64" i="3"/>
  <c r="F61" i="3"/>
  <c r="N60" i="3"/>
  <c r="M60" i="3"/>
  <c r="F60" i="3"/>
  <c r="N59" i="3"/>
  <c r="M59" i="3"/>
  <c r="F59" i="3"/>
  <c r="D58" i="3"/>
  <c r="K58" i="3"/>
  <c r="L58" i="3"/>
  <c r="M58" i="3" s="1"/>
  <c r="J58" i="3"/>
  <c r="I58" i="3"/>
  <c r="H58" i="3"/>
  <c r="G58" i="3"/>
  <c r="E58" i="3"/>
  <c r="C58" i="3"/>
  <c r="M57" i="3"/>
  <c r="N56" i="3"/>
  <c r="M56" i="3"/>
  <c r="F56" i="3"/>
  <c r="M54" i="3"/>
  <c r="F54" i="3"/>
  <c r="M53" i="3"/>
  <c r="F53" i="3"/>
  <c r="M52" i="3"/>
  <c r="F52" i="3"/>
  <c r="N51" i="3"/>
  <c r="M51" i="3"/>
  <c r="F51" i="3"/>
  <c r="N49" i="3"/>
  <c r="M49" i="3"/>
  <c r="F49" i="3"/>
  <c r="N48" i="3"/>
  <c r="M48" i="3"/>
  <c r="F48" i="3"/>
  <c r="N47" i="3"/>
  <c r="M47" i="3"/>
  <c r="F47" i="3"/>
  <c r="N46" i="3"/>
  <c r="M46" i="3"/>
  <c r="F46" i="3"/>
  <c r="D45" i="3"/>
  <c r="F45" i="3" s="1"/>
  <c r="K45" i="3"/>
  <c r="L45" i="3"/>
  <c r="M45" i="3" s="1"/>
  <c r="J45" i="3"/>
  <c r="I45" i="3"/>
  <c r="H45" i="3"/>
  <c r="G45" i="3"/>
  <c r="E45" i="3"/>
  <c r="C45" i="3"/>
  <c r="N41" i="3"/>
  <c r="N40" i="3"/>
  <c r="M40" i="3"/>
  <c r="F40" i="3"/>
  <c r="N38" i="3"/>
  <c r="M38" i="3"/>
  <c r="F38" i="3"/>
  <c r="M37" i="3"/>
  <c r="N36" i="3"/>
  <c r="M36" i="3"/>
  <c r="F36" i="3"/>
  <c r="N35" i="3"/>
  <c r="M35" i="3"/>
  <c r="F35" i="3"/>
  <c r="N34" i="3"/>
  <c r="M34" i="3"/>
  <c r="F34" i="3"/>
  <c r="N33" i="3"/>
  <c r="M33" i="3"/>
  <c r="F33" i="3"/>
  <c r="D32" i="3"/>
  <c r="K32" i="3"/>
  <c r="M32" i="3" s="1"/>
  <c r="L32" i="3"/>
  <c r="J32" i="3"/>
  <c r="I32" i="3"/>
  <c r="H32" i="3"/>
  <c r="G32" i="3"/>
  <c r="E32" i="3"/>
  <c r="F32" i="3"/>
  <c r="C32" i="3"/>
  <c r="N27" i="3"/>
  <c r="M27" i="3"/>
  <c r="F27" i="3"/>
  <c r="N25" i="3"/>
  <c r="M25" i="3"/>
  <c r="F25" i="3"/>
  <c r="N23" i="3"/>
  <c r="F23" i="3"/>
  <c r="M22" i="3"/>
  <c r="F22" i="3"/>
  <c r="N21" i="3"/>
  <c r="M21" i="3"/>
  <c r="F21" i="3"/>
  <c r="N20" i="3"/>
  <c r="M20" i="3"/>
  <c r="F20" i="3"/>
  <c r="D19" i="3"/>
  <c r="F19" i="3" s="1"/>
  <c r="K19" i="3"/>
  <c r="L19" i="3"/>
  <c r="M19" i="3" s="1"/>
  <c r="J19" i="3"/>
  <c r="I19" i="3"/>
  <c r="H19" i="3"/>
  <c r="G19" i="3"/>
  <c r="E19" i="3"/>
  <c r="C19" i="3"/>
  <c r="N18" i="3"/>
  <c r="F18" i="3"/>
  <c r="N17" i="3"/>
  <c r="F17" i="3"/>
  <c r="N16" i="3"/>
  <c r="F16" i="3"/>
  <c r="N15" i="3"/>
  <c r="F15" i="3"/>
  <c r="N14" i="3"/>
  <c r="M14" i="3"/>
  <c r="F14" i="3"/>
  <c r="M13" i="3"/>
  <c r="F13" i="3"/>
  <c r="N12" i="3"/>
  <c r="M12" i="3"/>
  <c r="F12" i="3"/>
  <c r="M11" i="3"/>
  <c r="F11" i="3"/>
  <c r="N10" i="3"/>
  <c r="M10" i="3"/>
  <c r="F10" i="3"/>
  <c r="M9" i="3"/>
  <c r="F9" i="3"/>
  <c r="N8" i="3"/>
  <c r="M8" i="3"/>
  <c r="F8" i="3"/>
  <c r="N7" i="3"/>
  <c r="M7" i="3"/>
  <c r="F7" i="3"/>
  <c r="H25" i="2"/>
  <c r="H27" i="2" s="1"/>
  <c r="G25" i="2"/>
  <c r="G27" i="2" s="1"/>
  <c r="D25" i="2"/>
  <c r="D27" i="2" s="1"/>
  <c r="E25" i="2"/>
  <c r="E27" i="2" s="1"/>
  <c r="C25" i="2"/>
  <c r="C27" i="2" s="1"/>
  <c r="H26" i="2"/>
  <c r="G26" i="2"/>
  <c r="D26" i="2"/>
  <c r="E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 s="1"/>
  <c r="H329" i="1"/>
  <c r="I329" i="1"/>
  <c r="J329" i="1"/>
  <c r="K329" i="1"/>
  <c r="H330" i="1"/>
  <c r="I330" i="1"/>
  <c r="J330" i="1"/>
  <c r="K330" i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M334" i="1" s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E327" i="1"/>
  <c r="E328" i="1"/>
  <c r="E329" i="1"/>
  <c r="E330" i="1"/>
  <c r="E331" i="1"/>
  <c r="E332" i="1"/>
  <c r="E333" i="1"/>
  <c r="E334" i="1"/>
  <c r="F334" i="1" s="1"/>
  <c r="E335" i="1"/>
  <c r="D336" i="1"/>
  <c r="E336" i="1"/>
  <c r="E337" i="1"/>
  <c r="D338" i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F326" i="1" s="1"/>
  <c r="C326" i="1"/>
  <c r="F321" i="1"/>
  <c r="F319" i="1"/>
  <c r="F316" i="1"/>
  <c r="M315" i="1"/>
  <c r="F315" i="1"/>
  <c r="M314" i="1"/>
  <c r="F314" i="1"/>
  <c r="H159" i="1"/>
  <c r="F29" i="1"/>
  <c r="D232" i="1"/>
  <c r="I172" i="1"/>
  <c r="E65" i="1"/>
  <c r="H266" i="1"/>
  <c r="H65" i="1"/>
  <c r="K185" i="1"/>
  <c r="C206" i="1"/>
  <c r="E253" i="1"/>
  <c r="L78" i="1"/>
  <c r="L91" i="1"/>
  <c r="C300" i="1"/>
  <c r="D300" i="1"/>
  <c r="N205" i="1"/>
  <c r="N15" i="1"/>
  <c r="N24" i="1"/>
  <c r="N35" i="1"/>
  <c r="L313" i="1"/>
  <c r="K313" i="1"/>
  <c r="J313" i="1"/>
  <c r="I313" i="1"/>
  <c r="H313" i="1"/>
  <c r="G313" i="1"/>
  <c r="E313" i="1"/>
  <c r="F313" i="1" s="1"/>
  <c r="C313" i="1"/>
  <c r="F308" i="1"/>
  <c r="F306" i="1"/>
  <c r="F304" i="1"/>
  <c r="F302" i="1"/>
  <c r="F301" i="1"/>
  <c r="L300" i="1"/>
  <c r="K300" i="1"/>
  <c r="J300" i="1"/>
  <c r="I300" i="1"/>
  <c r="H300" i="1"/>
  <c r="G300" i="1"/>
  <c r="E300" i="1"/>
  <c r="F295" i="1"/>
  <c r="M293" i="1"/>
  <c r="F290" i="1"/>
  <c r="M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F274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M248" i="1"/>
  <c r="F248" i="1"/>
  <c r="M246" i="1"/>
  <c r="F246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C232" i="1"/>
  <c r="F227" i="1"/>
  <c r="M226" i="1"/>
  <c r="M225" i="1"/>
  <c r="F225" i="1"/>
  <c r="F223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M214" i="1"/>
  <c r="F214" i="1"/>
  <c r="M213" i="1"/>
  <c r="F213" i="1"/>
  <c r="F212" i="1"/>
  <c r="F210" i="1"/>
  <c r="M208" i="1"/>
  <c r="F208" i="1"/>
  <c r="M207" i="1"/>
  <c r="F207" i="1"/>
  <c r="L206" i="1"/>
  <c r="K206" i="1"/>
  <c r="J206" i="1"/>
  <c r="I206" i="1"/>
  <c r="G206" i="1"/>
  <c r="E206" i="1"/>
  <c r="D206" i="1"/>
  <c r="F206" i="1" s="1"/>
  <c r="M205" i="1"/>
  <c r="F205" i="1"/>
  <c r="M202" i="1"/>
  <c r="F202" i="1"/>
  <c r="M201" i="1"/>
  <c r="F201" i="1"/>
  <c r="M199" i="1"/>
  <c r="F199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C185" i="1"/>
  <c r="M180" i="1"/>
  <c r="F180" i="1"/>
  <c r="M178" i="1"/>
  <c r="F178" i="1"/>
  <c r="F176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F168" i="1"/>
  <c r="M167" i="1"/>
  <c r="F167" i="1"/>
  <c r="M165" i="1"/>
  <c r="F165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F155" i="1"/>
  <c r="M154" i="1"/>
  <c r="F154" i="1"/>
  <c r="M152" i="1"/>
  <c r="F152" i="1"/>
  <c r="M150" i="1"/>
  <c r="M149" i="1"/>
  <c r="F149" i="1"/>
  <c r="M147" i="1"/>
  <c r="G143" i="1"/>
  <c r="A142" i="1"/>
  <c r="L138" i="1"/>
  <c r="K138" i="1"/>
  <c r="J138" i="1"/>
  <c r="I138" i="1"/>
  <c r="H138" i="1"/>
  <c r="G138" i="1"/>
  <c r="D138" i="1"/>
  <c r="F138" i="1" s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F107" i="1"/>
  <c r="M105" i="1"/>
  <c r="F105" i="1"/>
  <c r="F102" i="1"/>
  <c r="M101" i="1"/>
  <c r="F101" i="1"/>
  <c r="M100" i="1"/>
  <c r="F100" i="1"/>
  <c r="G96" i="1"/>
  <c r="A95" i="1"/>
  <c r="K91" i="1"/>
  <c r="M91" i="1" s="1"/>
  <c r="J91" i="1"/>
  <c r="I91" i="1"/>
  <c r="H91" i="1"/>
  <c r="G91" i="1"/>
  <c r="E91" i="1"/>
  <c r="F91" i="1" s="1"/>
  <c r="D91" i="1"/>
  <c r="C91" i="1"/>
  <c r="M86" i="1"/>
  <c r="F86" i="1"/>
  <c r="M84" i="1"/>
  <c r="F84" i="1"/>
  <c r="F83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F73" i="1"/>
  <c r="M71" i="1"/>
  <c r="F71" i="1"/>
  <c r="F69" i="1"/>
  <c r="M67" i="1"/>
  <c r="F67" i="1"/>
  <c r="M66" i="1"/>
  <c r="F66" i="1"/>
  <c r="L65" i="1"/>
  <c r="K65" i="1"/>
  <c r="J65" i="1"/>
  <c r="I65" i="1"/>
  <c r="G65" i="1"/>
  <c r="D65" i="1"/>
  <c r="F65" i="1" s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F44" i="1" s="1"/>
  <c r="D44" i="1"/>
  <c r="C44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F23" i="1"/>
  <c r="M22" i="1"/>
  <c r="F22" i="1"/>
  <c r="M21" i="1"/>
  <c r="F21" i="1"/>
  <c r="M20" i="1"/>
  <c r="F20" i="1"/>
  <c r="M19" i="1"/>
  <c r="F19" i="1"/>
  <c r="L18" i="1"/>
  <c r="K18" i="1"/>
  <c r="M18" i="1" s="1"/>
  <c r="J18" i="1"/>
  <c r="I18" i="1"/>
  <c r="H18" i="1"/>
  <c r="G18" i="1"/>
  <c r="E18" i="1"/>
  <c r="D18" i="1"/>
  <c r="C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85" i="1"/>
  <c r="F253" i="1"/>
  <c r="M185" i="1"/>
  <c r="F219" i="1"/>
  <c r="F159" i="1"/>
  <c r="M313" i="1"/>
  <c r="M138" i="1"/>
  <c r="F31" i="1"/>
  <c r="M253" i="1"/>
  <c r="M159" i="1"/>
  <c r="M219" i="1"/>
  <c r="M125" i="1"/>
  <c r="M78" i="1"/>
  <c r="F266" i="1"/>
  <c r="F172" i="1"/>
  <c r="F18" i="1"/>
  <c r="N267" i="1"/>
  <c r="M44" i="1"/>
  <c r="F300" i="1"/>
  <c r="N160" i="1"/>
  <c r="N113" i="1"/>
  <c r="N16" i="1"/>
  <c r="N66" i="1"/>
  <c r="N254" i="1"/>
  <c r="N57" i="1"/>
  <c r="N208" i="1"/>
  <c r="N22" i="1"/>
  <c r="N13" i="1"/>
  <c r="N30" i="1"/>
  <c r="N7" i="1"/>
  <c r="N255" i="1"/>
  <c r="N114" i="1"/>
  <c r="N257" i="1"/>
  <c r="N150" i="1"/>
  <c r="N82" i="1"/>
  <c r="N291" i="1"/>
  <c r="N270" i="1"/>
  <c r="N199" i="1"/>
  <c r="N178" i="1"/>
  <c r="N165" i="1"/>
  <c r="F328" i="1"/>
  <c r="N223" i="1"/>
  <c r="N148" i="1"/>
  <c r="N210" i="1"/>
  <c r="N101" i="1"/>
  <c r="N19" i="1"/>
  <c r="N53" i="1"/>
  <c r="N100" i="1"/>
  <c r="N32" i="1"/>
  <c r="N147" i="1"/>
  <c r="N256" i="1"/>
  <c r="N81" i="1"/>
  <c r="N68" i="1"/>
  <c r="N164" i="1"/>
  <c r="N271" i="1"/>
  <c r="N215" i="1"/>
  <c r="F25" i="2" l="1"/>
  <c r="F27" i="2"/>
  <c r="F26" i="2"/>
  <c r="M326" i="1"/>
  <c r="M31" i="1"/>
  <c r="M65" i="1"/>
  <c r="F125" i="1"/>
  <c r="M206" i="1"/>
  <c r="M232" i="1"/>
  <c r="N25" i="1"/>
  <c r="N23" i="1"/>
  <c r="N243" i="1"/>
  <c r="N222" i="1"/>
  <c r="N162" i="1"/>
  <c r="N20" i="1"/>
  <c r="N268" i="1"/>
  <c r="N8" i="1"/>
  <c r="N10" i="1"/>
  <c r="N289" i="1"/>
  <c r="F331" i="1"/>
  <c r="N167" i="1"/>
  <c r="N308" i="1"/>
  <c r="N295" i="1"/>
  <c r="N201" i="1"/>
  <c r="N133" i="1"/>
  <c r="N120" i="1"/>
  <c r="N86" i="1"/>
  <c r="N73" i="1"/>
  <c r="N274" i="1"/>
  <c r="N261" i="1"/>
  <c r="N248" i="1"/>
  <c r="N227" i="1"/>
  <c r="N180" i="1"/>
  <c r="N154" i="1"/>
  <c r="N107" i="1"/>
  <c r="N39" i="1"/>
  <c r="N58" i="1"/>
  <c r="N259" i="1"/>
  <c r="N246" i="1"/>
  <c r="N225" i="1"/>
  <c r="N152" i="1"/>
  <c r="N306" i="1"/>
  <c r="N293" i="1"/>
  <c r="N118" i="1"/>
  <c r="N71" i="1"/>
  <c r="M327" i="1"/>
  <c r="M300" i="1"/>
  <c r="M330" i="1"/>
  <c r="N62" i="1"/>
  <c r="N276" i="1"/>
  <c r="N323" i="1"/>
  <c r="N310" i="1"/>
  <c r="N297" i="1"/>
  <c r="N29" i="1"/>
  <c r="N324" i="1"/>
  <c r="N311" i="1"/>
  <c r="N298" i="1"/>
  <c r="N277" i="1"/>
  <c r="N322" i="1"/>
  <c r="N309" i="1"/>
  <c r="N296" i="1"/>
  <c r="N275" i="1"/>
  <c r="N278" i="1"/>
  <c r="N325" i="1"/>
  <c r="N312" i="1"/>
  <c r="N299" i="1"/>
  <c r="N294" i="1"/>
  <c r="N273" i="1"/>
  <c r="N307" i="1"/>
  <c r="N305" i="1"/>
  <c r="N292" i="1"/>
  <c r="M332" i="1"/>
  <c r="M279" i="1"/>
  <c r="N262" i="1"/>
  <c r="N228" i="1"/>
  <c r="N202" i="1"/>
  <c r="N181" i="1"/>
  <c r="N249" i="1"/>
  <c r="N14" i="1"/>
  <c r="N27" i="1"/>
  <c r="F335" i="1"/>
  <c r="N224" i="1"/>
  <c r="N245" i="1"/>
  <c r="N258" i="1"/>
  <c r="F279" i="1"/>
  <c r="N263" i="1"/>
  <c r="N250" i="1"/>
  <c r="N251" i="1"/>
  <c r="N264" i="1"/>
  <c r="N265" i="1"/>
  <c r="N252" i="1"/>
  <c r="N226" i="1"/>
  <c r="N179" i="1"/>
  <c r="N260" i="1"/>
  <c r="N247" i="1"/>
  <c r="N200" i="1"/>
  <c r="M336" i="1"/>
  <c r="M266" i="1"/>
  <c r="N229" i="1"/>
  <c r="N216" i="1"/>
  <c r="N203" i="1"/>
  <c r="N182" i="1"/>
  <c r="N217" i="1"/>
  <c r="N183" i="1"/>
  <c r="N230" i="1"/>
  <c r="N231" i="1"/>
  <c r="N218" i="1"/>
  <c r="N184" i="1"/>
  <c r="F232" i="1"/>
  <c r="N135" i="1"/>
  <c r="N169" i="1"/>
  <c r="N156" i="1"/>
  <c r="N89" i="1"/>
  <c r="N170" i="1"/>
  <c r="N157" i="1"/>
  <c r="N136" i="1"/>
  <c r="N123" i="1"/>
  <c r="N110" i="1"/>
  <c r="N87" i="1"/>
  <c r="N155" i="1"/>
  <c r="N134" i="1"/>
  <c r="N121" i="1"/>
  <c r="N108" i="1"/>
  <c r="N90" i="1"/>
  <c r="N171" i="1"/>
  <c r="N158" i="1"/>
  <c r="N137" i="1"/>
  <c r="N124" i="1"/>
  <c r="N111" i="1"/>
  <c r="N132" i="1"/>
  <c r="N153" i="1"/>
  <c r="N151" i="1"/>
  <c r="N117" i="1"/>
  <c r="N9" i="1"/>
  <c r="N116" i="1"/>
  <c r="M172" i="1"/>
  <c r="N88" i="1"/>
  <c r="N122" i="1"/>
  <c r="N109" i="1"/>
  <c r="N85" i="1"/>
  <c r="N119" i="1"/>
  <c r="N106" i="1"/>
  <c r="M112" i="1"/>
  <c r="F112" i="1"/>
  <c r="N177" i="1"/>
  <c r="N70" i="1"/>
  <c r="N41" i="1"/>
  <c r="N75" i="1"/>
  <c r="N28" i="1"/>
  <c r="N76" i="1"/>
  <c r="N42" i="1"/>
  <c r="N168" i="1"/>
  <c r="N74" i="1"/>
  <c r="N40" i="1"/>
  <c r="N64" i="1"/>
  <c r="N43" i="1"/>
  <c r="N77" i="1"/>
  <c r="N59" i="1"/>
  <c r="N72" i="1"/>
  <c r="N38" i="1"/>
  <c r="M338" i="1"/>
  <c r="F78" i="1"/>
  <c r="M550" i="3"/>
  <c r="F58" i="3"/>
  <c r="F84" i="3"/>
  <c r="F110" i="3"/>
  <c r="F123" i="3"/>
  <c r="M136" i="3"/>
  <c r="M276" i="3"/>
  <c r="M302" i="3"/>
  <c r="M315" i="3"/>
  <c r="M341" i="3"/>
  <c r="M354" i="3"/>
  <c r="M380" i="3"/>
  <c r="M427" i="3"/>
  <c r="F524" i="3"/>
  <c r="C531" i="3"/>
  <c r="J531" i="3"/>
  <c r="H582" i="3"/>
  <c r="F263" i="3"/>
  <c r="D578" i="3"/>
  <c r="F530" i="3"/>
  <c r="N426" i="3"/>
  <c r="D574" i="3"/>
  <c r="F526" i="3"/>
  <c r="N474" i="3"/>
  <c r="D548" i="3"/>
  <c r="N183" i="3"/>
  <c r="N170" i="3"/>
  <c r="N157" i="3"/>
  <c r="N131" i="3"/>
  <c r="N118" i="3"/>
  <c r="N105" i="3"/>
  <c r="N92" i="3"/>
  <c r="N79" i="3"/>
  <c r="N66" i="3"/>
  <c r="N53" i="3"/>
  <c r="F560" i="3"/>
  <c r="D572" i="3"/>
  <c r="N446" i="3"/>
  <c r="D546" i="3"/>
  <c r="N142" i="3"/>
  <c r="N103" i="3"/>
  <c r="D570" i="3"/>
  <c r="N457" i="3"/>
  <c r="D544" i="3"/>
  <c r="D214" i="3"/>
  <c r="N32" i="3" s="1"/>
  <c r="N179" i="3"/>
  <c r="N166" i="3"/>
  <c r="N127" i="3"/>
  <c r="N88" i="3"/>
  <c r="D566" i="3"/>
  <c r="C406" i="3"/>
  <c r="D565" i="3"/>
  <c r="F565" i="3" s="1"/>
  <c r="F405" i="3"/>
  <c r="N275" i="3"/>
  <c r="D563" i="3"/>
  <c r="F563" i="3" s="1"/>
  <c r="F403" i="3"/>
  <c r="E561" i="3"/>
  <c r="F561" i="3" s="1"/>
  <c r="F401" i="3"/>
  <c r="E559" i="3"/>
  <c r="F559" i="3" s="1"/>
  <c r="F399" i="3"/>
  <c r="E557" i="3"/>
  <c r="F557" i="3" s="1"/>
  <c r="F397" i="3"/>
  <c r="E555" i="3"/>
  <c r="F555" i="3" s="1"/>
  <c r="F395" i="3"/>
  <c r="F71" i="3"/>
  <c r="F97" i="3"/>
  <c r="F149" i="3"/>
  <c r="F175" i="3"/>
  <c r="F276" i="3"/>
  <c r="F315" i="3"/>
  <c r="F341" i="3"/>
  <c r="F380" i="3"/>
  <c r="F427" i="3"/>
  <c r="E568" i="3"/>
  <c r="F520" i="3"/>
  <c r="F564" i="3"/>
  <c r="F552" i="3"/>
  <c r="D406" i="3"/>
  <c r="N406" i="3" s="1"/>
  <c r="N566" i="3" s="1"/>
  <c r="M84" i="3"/>
  <c r="N240" i="3"/>
  <c r="N244" i="3"/>
  <c r="F302" i="3"/>
  <c r="F394" i="3"/>
  <c r="F396" i="3"/>
  <c r="F398" i="3"/>
  <c r="F400" i="3"/>
  <c r="F402" i="3"/>
  <c r="F577" i="3"/>
  <c r="C566" i="3"/>
  <c r="M572" i="3"/>
  <c r="M570" i="3"/>
  <c r="M519" i="3"/>
  <c r="M520" i="3"/>
  <c r="M522" i="3"/>
  <c r="M523" i="3"/>
  <c r="M524" i="3"/>
  <c r="M526" i="3"/>
  <c r="M527" i="3"/>
  <c r="M528" i="3"/>
  <c r="M529" i="3"/>
  <c r="M530" i="3"/>
  <c r="G531" i="3"/>
  <c r="I531" i="3"/>
  <c r="K531" i="3"/>
  <c r="M531" i="3" s="1"/>
  <c r="M568" i="3"/>
  <c r="M576" i="3"/>
  <c r="M578" i="3"/>
  <c r="M573" i="3"/>
  <c r="M571" i="3"/>
  <c r="M569" i="3"/>
  <c r="C579" i="3"/>
  <c r="F576" i="3"/>
  <c r="F574" i="3"/>
  <c r="N418" i="3"/>
  <c r="N420" i="3"/>
  <c r="N422" i="3"/>
  <c r="N425" i="3"/>
  <c r="N428" i="3"/>
  <c r="N431" i="3"/>
  <c r="N435" i="3"/>
  <c r="N444" i="3"/>
  <c r="N448" i="3"/>
  <c r="N459" i="3"/>
  <c r="N461" i="3"/>
  <c r="N472" i="3"/>
  <c r="N477" i="3"/>
  <c r="N493" i="3"/>
  <c r="N509" i="3"/>
  <c r="N513" i="3"/>
  <c r="E531" i="3"/>
  <c r="D531" i="3"/>
  <c r="F568" i="3"/>
  <c r="F575" i="3"/>
  <c r="F554" i="3"/>
  <c r="N393" i="3"/>
  <c r="N367" i="3"/>
  <c r="N289" i="3"/>
  <c r="N263" i="3"/>
  <c r="N405" i="3"/>
  <c r="N565" i="3" s="1"/>
  <c r="N403" i="3"/>
  <c r="N563" i="3" s="1"/>
  <c r="N401" i="3"/>
  <c r="N561" i="3" s="1"/>
  <c r="N399" i="3"/>
  <c r="N559" i="3" s="1"/>
  <c r="N397" i="3"/>
  <c r="N557" i="3" s="1"/>
  <c r="N395" i="3"/>
  <c r="N555" i="3" s="1"/>
  <c r="N380" i="3"/>
  <c r="N328" i="3"/>
  <c r="N250" i="3"/>
  <c r="N227" i="3"/>
  <c r="N229" i="3"/>
  <c r="N231" i="3"/>
  <c r="N233" i="3"/>
  <c r="N253" i="3"/>
  <c r="N268" i="3"/>
  <c r="N270" i="3"/>
  <c r="N272" i="3"/>
  <c r="N292" i="3"/>
  <c r="N298" i="3"/>
  <c r="N344" i="3"/>
  <c r="E406" i="3"/>
  <c r="F556" i="3"/>
  <c r="L553" i="3"/>
  <c r="L585" i="3"/>
  <c r="L583" i="3"/>
  <c r="L580" i="3"/>
  <c r="H214" i="3"/>
  <c r="J214" i="3"/>
  <c r="L214" i="3"/>
  <c r="M214" i="3" s="1"/>
  <c r="L588" i="3"/>
  <c r="L586" i="3"/>
  <c r="L584" i="3"/>
  <c r="L582" i="3"/>
  <c r="F550" i="3"/>
  <c r="E591" i="3"/>
  <c r="N9" i="3"/>
  <c r="N11" i="3"/>
  <c r="N13" i="3"/>
  <c r="N19" i="3"/>
  <c r="N22" i="3"/>
  <c r="N37" i="3"/>
  <c r="N43" i="3"/>
  <c r="N52" i="3"/>
  <c r="N54" i="3"/>
  <c r="N61" i="3"/>
  <c r="N71" i="3"/>
  <c r="N74" i="3"/>
  <c r="N76" i="3"/>
  <c r="N80" i="3"/>
  <c r="N97" i="3"/>
  <c r="N113" i="3"/>
  <c r="N115" i="3"/>
  <c r="N126" i="3"/>
  <c r="N134" i="3"/>
  <c r="N141" i="3"/>
  <c r="N152" i="3"/>
  <c r="N158" i="3"/>
  <c r="N162" i="3"/>
  <c r="N165" i="3"/>
  <c r="N171" i="3"/>
  <c r="N188" i="3"/>
  <c r="N201" i="3"/>
  <c r="E214" i="3"/>
  <c r="F214" i="3" s="1"/>
  <c r="N202" i="3"/>
  <c r="N541" i="3" s="1"/>
  <c r="N203" i="3"/>
  <c r="N542" i="3" s="1"/>
  <c r="N207" i="3"/>
  <c r="N546" i="3" s="1"/>
  <c r="F542" i="3"/>
  <c r="E586" i="3"/>
  <c r="E585" i="3"/>
  <c r="E584" i="3"/>
  <c r="E583" i="3"/>
  <c r="M331" i="1"/>
  <c r="N17" i="1"/>
  <c r="C339" i="1"/>
  <c r="F338" i="1"/>
  <c r="F332" i="1"/>
  <c r="M337" i="1"/>
  <c r="M335" i="1"/>
  <c r="K339" i="1"/>
  <c r="G26" i="6"/>
  <c r="I26" i="6" s="1"/>
  <c r="B26" i="5"/>
  <c r="C26" i="5"/>
  <c r="G580" i="3"/>
  <c r="J582" i="3"/>
  <c r="N204" i="3"/>
  <c r="N543" i="3" s="1"/>
  <c r="N206" i="3"/>
  <c r="N545" i="3" s="1"/>
  <c r="N208" i="3"/>
  <c r="N547" i="3" s="1"/>
  <c r="N210" i="3"/>
  <c r="N549" i="3" s="1"/>
  <c r="N211" i="3"/>
  <c r="N550" i="3" s="1"/>
  <c r="J339" i="1"/>
  <c r="H339" i="1"/>
  <c r="M333" i="1"/>
  <c r="D339" i="1"/>
  <c r="N78" i="1" s="1"/>
  <c r="G339" i="1"/>
  <c r="M329" i="1"/>
  <c r="I339" i="1"/>
  <c r="L339" i="1"/>
  <c r="M339" i="1" s="1"/>
  <c r="E339" i="1"/>
  <c r="N166" i="1"/>
  <c r="N130" i="1"/>
  <c r="N211" i="1"/>
  <c r="N198" i="1"/>
  <c r="F329" i="1"/>
  <c r="N34" i="1"/>
  <c r="N175" i="1"/>
  <c r="N102" i="1"/>
  <c r="N303" i="1"/>
  <c r="N290" i="1"/>
  <c r="N174" i="1"/>
  <c r="N242" i="1"/>
  <c r="N195" i="1"/>
  <c r="N67" i="1"/>
  <c r="N54" i="1"/>
  <c r="N33" i="1"/>
  <c r="N80" i="1"/>
  <c r="N302" i="1"/>
  <c r="N127" i="1"/>
  <c r="N269" i="1"/>
  <c r="N196" i="1"/>
  <c r="N149" i="1"/>
  <c r="F330" i="1"/>
  <c r="N161" i="1"/>
  <c r="N209" i="1"/>
  <c r="N36" i="1"/>
  <c r="N21" i="1"/>
  <c r="F333" i="1"/>
  <c r="N61" i="1"/>
  <c r="N12" i="1"/>
  <c r="N104" i="1"/>
  <c r="N221" i="1"/>
  <c r="N55" i="1"/>
  <c r="N128" i="1"/>
  <c r="N241" i="1"/>
  <c r="N194" i="1"/>
  <c r="N6" i="1"/>
  <c r="N207" i="1"/>
  <c r="N173" i="1"/>
  <c r="N56" i="1"/>
  <c r="N69" i="1"/>
  <c r="N176" i="1"/>
  <c r="N26" i="1"/>
  <c r="N84" i="1"/>
  <c r="N60" i="1"/>
  <c r="N131" i="1"/>
  <c r="F336" i="1"/>
  <c r="N214" i="1"/>
  <c r="N37" i="1"/>
  <c r="N212" i="1"/>
  <c r="N105" i="1"/>
  <c r="N129" i="1"/>
  <c r="N103" i="1"/>
  <c r="N197" i="1"/>
  <c r="N244" i="1"/>
  <c r="N304" i="1"/>
  <c r="N11" i="1"/>
  <c r="N272" i="1"/>
  <c r="N288" i="1"/>
  <c r="N126" i="1"/>
  <c r="N163" i="1"/>
  <c r="F337" i="1"/>
  <c r="F327" i="1"/>
  <c r="N63" i="1"/>
  <c r="N204" i="1"/>
  <c r="N79" i="1"/>
  <c r="N220" i="1"/>
  <c r="G582" i="3"/>
  <c r="G579" i="3"/>
  <c r="J579" i="3"/>
  <c r="J580" i="3"/>
  <c r="L579" i="3"/>
  <c r="L587" i="3"/>
  <c r="M575" i="3"/>
  <c r="M577" i="3"/>
  <c r="H579" i="3"/>
  <c r="H580" i="3"/>
  <c r="I580" i="3"/>
  <c r="I579" i="3"/>
  <c r="M574" i="3"/>
  <c r="M567" i="3"/>
  <c r="K579" i="3"/>
  <c r="M579" i="3" s="1"/>
  <c r="L581" i="3"/>
  <c r="G589" i="3"/>
  <c r="H589" i="3"/>
  <c r="I589" i="3"/>
  <c r="J589" i="3"/>
  <c r="K589" i="3"/>
  <c r="H590" i="3"/>
  <c r="J590" i="3"/>
  <c r="L590" i="3"/>
  <c r="J591" i="3"/>
  <c r="L591" i="3"/>
  <c r="G581" i="3"/>
  <c r="H581" i="3"/>
  <c r="I581" i="3"/>
  <c r="J581" i="3"/>
  <c r="K581" i="3"/>
  <c r="L589" i="3"/>
  <c r="G590" i="3"/>
  <c r="I590" i="3"/>
  <c r="G591" i="3"/>
  <c r="H591" i="3"/>
  <c r="I591" i="3"/>
  <c r="F573" i="3"/>
  <c r="F571" i="3"/>
  <c r="F569" i="3"/>
  <c r="D591" i="3"/>
  <c r="F578" i="3"/>
  <c r="E582" i="3"/>
  <c r="E579" i="3"/>
  <c r="F572" i="3"/>
  <c r="F570" i="3"/>
  <c r="F567" i="3"/>
  <c r="D579" i="3"/>
  <c r="F579" i="3" s="1"/>
  <c r="C581" i="3"/>
  <c r="D581" i="3"/>
  <c r="C589" i="3"/>
  <c r="D589" i="3"/>
  <c r="E581" i="3"/>
  <c r="E589" i="3"/>
  <c r="C590" i="3"/>
  <c r="E590" i="3"/>
  <c r="E580" i="3"/>
  <c r="H588" i="3"/>
  <c r="H587" i="3"/>
  <c r="H586" i="3"/>
  <c r="H585" i="3"/>
  <c r="H584" i="3"/>
  <c r="I588" i="3"/>
  <c r="I587" i="3"/>
  <c r="J588" i="3"/>
  <c r="J587" i="3"/>
  <c r="J586" i="3"/>
  <c r="J585" i="3"/>
  <c r="J584" i="3"/>
  <c r="C591" i="3"/>
  <c r="C588" i="3"/>
  <c r="C587" i="3"/>
  <c r="C586" i="3"/>
  <c r="C585" i="3"/>
  <c r="C584" i="3"/>
  <c r="C583" i="3"/>
  <c r="C582" i="3"/>
  <c r="E588" i="3"/>
  <c r="M551" i="3"/>
  <c r="K590" i="3"/>
  <c r="M590" i="3" s="1"/>
  <c r="K591" i="3"/>
  <c r="M552" i="3"/>
  <c r="G588" i="3"/>
  <c r="G553" i="3"/>
  <c r="H583" i="3"/>
  <c r="H553" i="3"/>
  <c r="I586" i="3"/>
  <c r="I553" i="3"/>
  <c r="J583" i="3"/>
  <c r="J553" i="3"/>
  <c r="M549" i="3"/>
  <c r="K588" i="3"/>
  <c r="M588" i="3" s="1"/>
  <c r="M548" i="3"/>
  <c r="K587" i="3"/>
  <c r="M587" i="3" s="1"/>
  <c r="M547" i="3"/>
  <c r="K586" i="3"/>
  <c r="M586" i="3" s="1"/>
  <c r="M546" i="3"/>
  <c r="K585" i="3"/>
  <c r="M585" i="3" s="1"/>
  <c r="M545" i="3"/>
  <c r="K584" i="3"/>
  <c r="M584" i="3" s="1"/>
  <c r="M544" i="3"/>
  <c r="K583" i="3"/>
  <c r="M583" i="3" s="1"/>
  <c r="M543" i="3"/>
  <c r="K582" i="3"/>
  <c r="M582" i="3" s="1"/>
  <c r="M541" i="3"/>
  <c r="K580" i="3"/>
  <c r="K553" i="3"/>
  <c r="M553" i="3" s="1"/>
  <c r="C580" i="3"/>
  <c r="C553" i="3"/>
  <c r="E587" i="3"/>
  <c r="E592" i="3" s="1"/>
  <c r="E553" i="3"/>
  <c r="D590" i="3"/>
  <c r="F551" i="3"/>
  <c r="F549" i="3"/>
  <c r="D588" i="3"/>
  <c r="F548" i="3"/>
  <c r="D587" i="3"/>
  <c r="F547" i="3"/>
  <c r="D586" i="3"/>
  <c r="F546" i="3"/>
  <c r="D585" i="3"/>
  <c r="F545" i="3"/>
  <c r="D584" i="3"/>
  <c r="F544" i="3"/>
  <c r="D583" i="3"/>
  <c r="F543" i="3"/>
  <c r="D582" i="3"/>
  <c r="F541" i="3"/>
  <c r="D580" i="3"/>
  <c r="D553" i="3"/>
  <c r="F553" i="3" s="1"/>
  <c r="F581" i="3"/>
  <c r="F589" i="3"/>
  <c r="F591" i="3"/>
  <c r="N336" i="1" l="1"/>
  <c r="F339" i="1"/>
  <c r="N326" i="1"/>
  <c r="N335" i="1"/>
  <c r="N330" i="1"/>
  <c r="N219" i="1"/>
  <c r="N334" i="1"/>
  <c r="N31" i="1"/>
  <c r="M589" i="3"/>
  <c r="F406" i="3"/>
  <c r="N354" i="3"/>
  <c r="N302" i="3"/>
  <c r="N341" i="3"/>
  <c r="N394" i="3"/>
  <c r="N554" i="3" s="1"/>
  <c r="N396" i="3"/>
  <c r="N556" i="3" s="1"/>
  <c r="N398" i="3"/>
  <c r="N558" i="3" s="1"/>
  <c r="N400" i="3"/>
  <c r="N560" i="3" s="1"/>
  <c r="N402" i="3"/>
  <c r="N562" i="3" s="1"/>
  <c r="N404" i="3"/>
  <c r="N564" i="3" s="1"/>
  <c r="N237" i="3"/>
  <c r="N276" i="3"/>
  <c r="N315" i="3"/>
  <c r="E566" i="3"/>
  <c r="F566" i="3" s="1"/>
  <c r="N84" i="3"/>
  <c r="N205" i="3"/>
  <c r="N544" i="3" s="1"/>
  <c r="N175" i="3"/>
  <c r="N214" i="3"/>
  <c r="N553" i="3" s="1"/>
  <c r="N212" i="3"/>
  <c r="N551" i="3" s="1"/>
  <c r="N213" i="3"/>
  <c r="N552" i="3" s="1"/>
  <c r="N110" i="3"/>
  <c r="N209" i="3"/>
  <c r="N548" i="3" s="1"/>
  <c r="N136" i="3"/>
  <c r="N123" i="3"/>
  <c r="N58" i="3"/>
  <c r="N149" i="3"/>
  <c r="N45" i="3"/>
  <c r="G592" i="3"/>
  <c r="N531" i="3"/>
  <c r="N579" i="3" s="1"/>
  <c r="N520" i="3"/>
  <c r="N568" i="3" s="1"/>
  <c r="N492" i="3"/>
  <c r="N427" i="3"/>
  <c r="N529" i="3"/>
  <c r="N577" i="3" s="1"/>
  <c r="N527" i="3"/>
  <c r="N575" i="3" s="1"/>
  <c r="N525" i="3"/>
  <c r="N573" i="3" s="1"/>
  <c r="N523" i="3"/>
  <c r="N571" i="3" s="1"/>
  <c r="N521" i="3"/>
  <c r="N569" i="3" s="1"/>
  <c r="N519" i="3"/>
  <c r="N567" i="3" s="1"/>
  <c r="N518" i="3"/>
  <c r="N505" i="3"/>
  <c r="N466" i="3"/>
  <c r="N453" i="3"/>
  <c r="N440" i="3"/>
  <c r="N479" i="3"/>
  <c r="N528" i="3"/>
  <c r="N576" i="3" s="1"/>
  <c r="N524" i="3"/>
  <c r="N572" i="3" s="1"/>
  <c r="F531" i="3"/>
  <c r="N530" i="3"/>
  <c r="N578" i="3" s="1"/>
  <c r="N526" i="3"/>
  <c r="N574" i="3" s="1"/>
  <c r="N522" i="3"/>
  <c r="N570" i="3" s="1"/>
  <c r="L592" i="3"/>
  <c r="J592" i="3"/>
  <c r="I592" i="3"/>
  <c r="H592" i="3"/>
  <c r="M591" i="3"/>
  <c r="M581" i="3"/>
  <c r="N125" i="1"/>
  <c r="N232" i="1"/>
  <c r="N185" i="1"/>
  <c r="N327" i="1"/>
  <c r="N328" i="1"/>
  <c r="N253" i="1"/>
  <c r="N332" i="1"/>
  <c r="N313" i="1"/>
  <c r="N159" i="1"/>
  <c r="N338" i="1"/>
  <c r="N333" i="1"/>
  <c r="N18" i="1"/>
  <c r="N138" i="1"/>
  <c r="N65" i="1"/>
  <c r="N329" i="1"/>
  <c r="N91" i="1"/>
  <c r="N331" i="1"/>
  <c r="N266" i="1"/>
  <c r="N300" i="1"/>
  <c r="N112" i="1"/>
  <c r="N206" i="1"/>
  <c r="N172" i="1"/>
  <c r="N337" i="1"/>
  <c r="N279" i="1"/>
  <c r="N44" i="1"/>
  <c r="C592" i="3"/>
  <c r="K592" i="3"/>
  <c r="M592" i="3" s="1"/>
  <c r="M580" i="3"/>
  <c r="D592" i="3"/>
  <c r="N580" i="3" s="1"/>
  <c r="F580" i="3"/>
  <c r="F582" i="3"/>
  <c r="F583" i="3"/>
  <c r="F584" i="3"/>
  <c r="F585" i="3"/>
  <c r="F586" i="3"/>
  <c r="F587" i="3"/>
  <c r="F588" i="3"/>
  <c r="F590" i="3"/>
  <c r="N590" i="3" l="1"/>
  <c r="N588" i="3"/>
  <c r="N587" i="3"/>
  <c r="N586" i="3"/>
  <c r="N585" i="3"/>
  <c r="N584" i="3"/>
  <c r="N583" i="3"/>
  <c r="N582" i="3"/>
  <c r="F592" i="3"/>
  <c r="N592" i="3"/>
  <c r="N581" i="3"/>
  <c r="N591" i="3"/>
  <c r="N589" i="3"/>
</calcChain>
</file>

<file path=xl/sharedStrings.xml><?xml version="1.0" encoding="utf-8"?>
<sst xmlns="http://schemas.openxmlformats.org/spreadsheetml/2006/main" count="1389" uniqueCount="138">
  <si>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</si>
  <si>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</si>
  <si>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</si>
  <si>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</si>
  <si>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</si>
  <si>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</si>
  <si>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</si>
  <si>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</si>
  <si>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</si>
  <si>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</si>
  <si>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</si>
  <si>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</si>
  <si>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</si>
  <si>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</si>
  <si>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</si>
  <si>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</si>
  <si>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</si>
  <si>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</si>
  <si>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</si>
  <si>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</si>
  <si>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</si>
  <si>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</si>
  <si>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</si>
  <si>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</si>
  <si>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</si>
  <si>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</si>
  <si>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</si>
  <si>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</si>
  <si>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</si>
  <si>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</si>
  <si>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</si>
  <si>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</si>
  <si>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</si>
  <si>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</si>
  <si>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</si>
  <si>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</si>
  <si>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</si>
  <si>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</si>
  <si>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</si>
  <si>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</si>
  <si>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</si>
  <si>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</si>
  <si>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</si>
  <si>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</si>
  <si>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</si>
  <si>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</si>
  <si>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</si>
  <si>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</si>
  <si>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</si>
  <si>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</si>
  <si>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</si>
  <si>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</si>
  <si>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</si>
  <si>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</si>
  <si>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</si>
  <si>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</si>
  <si>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</si>
  <si>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</si>
  <si>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</si>
  <si>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</si>
  <si>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</si>
  <si>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</si>
  <si>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</si>
  <si>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</si>
  <si>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</si>
  <si>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</si>
  <si>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</si>
  <si>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</si>
  <si>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</si>
  <si>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</si>
  <si>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</si>
  <si>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</si>
  <si>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</si>
  <si>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</si>
  <si>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</si>
  <si>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</si>
  <si>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</si>
  <si>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</si>
  <si>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</si>
  <si>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</si>
  <si>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</si>
  <si>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</si>
  <si>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</si>
  <si>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</si>
  <si>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</si>
  <si>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</si>
  <si>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</si>
  <si>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</si>
  <si>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</si>
  <si>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</si>
  <si>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</si>
  <si>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</si>
  <si>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</si>
  <si>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</si>
  <si>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</si>
  <si>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</si>
  <si>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</si>
  <si>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</si>
  <si>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</si>
  <si>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</si>
  <si>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</si>
  <si>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</si>
  <si>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0" type="noConversion"/>
  </si>
  <si>
    <t>商业险</t>
    <phoneticPr fontId="40" type="noConversion"/>
  </si>
  <si>
    <t>累计承保出租车台数</t>
    <phoneticPr fontId="40" type="noConversion"/>
  </si>
  <si>
    <t>保费合计</t>
    <phoneticPr fontId="40" type="noConversion"/>
  </si>
  <si>
    <t>累计支付赔款（万元）</t>
    <phoneticPr fontId="40" type="noConversion"/>
  </si>
  <si>
    <t>简单赔付率</t>
    <phoneticPr fontId="40" type="noConversion"/>
  </si>
  <si>
    <t>笔数</t>
    <phoneticPr fontId="40" type="noConversion"/>
  </si>
  <si>
    <t>保费（万元）</t>
    <phoneticPr fontId="40" type="noConversion"/>
  </si>
  <si>
    <t>阳光</t>
  </si>
  <si>
    <t>永城</t>
  </si>
  <si>
    <t>安华</t>
  </si>
  <si>
    <t>英大</t>
  </si>
  <si>
    <t>融盛</t>
  </si>
  <si>
    <t>合计</t>
    <phoneticPr fontId="40" type="noConversion"/>
  </si>
  <si>
    <t>公司</t>
    <phoneticPr fontId="20" type="noConversion"/>
  </si>
  <si>
    <t>公司</t>
    <phoneticPr fontId="20" type="noConversion"/>
  </si>
  <si>
    <t>亚太财险</t>
  </si>
  <si>
    <t>太平财险</t>
    <phoneticPr fontId="20" type="noConversion"/>
  </si>
  <si>
    <t>（2023年1月）</t>
    <phoneticPr fontId="20" type="noConversion"/>
  </si>
  <si>
    <t>2023年丹东市电销业务统计表</t>
    <phoneticPr fontId="20" type="noConversion"/>
  </si>
  <si>
    <t>2023年各财险公司摩托车交强险承保情况表</t>
    <phoneticPr fontId="20" type="noConversion"/>
  </si>
  <si>
    <t>2023年2月丹东市财产保险业务统计表</t>
    <phoneticPr fontId="20" type="noConversion"/>
  </si>
  <si>
    <t>（2023年2月）</t>
    <phoneticPr fontId="20" type="noConversion"/>
  </si>
  <si>
    <r>
      <t>2023年</t>
    </r>
    <r>
      <rPr>
        <b/>
        <u/>
        <sz val="20"/>
        <rFont val="仿宋_GB2312"/>
        <charset val="134"/>
      </rPr>
      <t xml:space="preserve">1-2月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</si>
  <si>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t>1-2月“出租车”承保情况统计表</t>
    <phoneticPr fontId="40" type="noConversion"/>
  </si>
  <si>
    <t>东港市1-2月财产保险业务统计表</t>
    <phoneticPr fontId="20" type="noConversion"/>
  </si>
  <si>
    <t>财字3号表                                             （2023年1-2月）                                           单位：万元</t>
    <phoneticPr fontId="20" type="noConversion"/>
  </si>
  <si>
    <t>2023年1-2月县域财产保险业务统计表</t>
    <phoneticPr fontId="20" type="noConversion"/>
  </si>
  <si>
    <t>宽甸县1-2月财产保险业务统计表</t>
    <phoneticPr fontId="20" type="noConversion"/>
  </si>
  <si>
    <t>凤城市1-2月财产保险业务统计表</t>
    <phoneticPr fontId="20" type="noConversion"/>
  </si>
  <si>
    <t>32.79</t>
  </si>
  <si>
    <t>56.14</t>
  </si>
  <si>
    <t>8.25</t>
  </si>
  <si>
    <t>15.09</t>
  </si>
  <si>
    <t>11.06</t>
  </si>
  <si>
    <t>21.85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</si>
</sst>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49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b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8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2" fillId="0" borderId="0" xfId="0" applyNumberFormat="1" applyFont="1" applyBorder="1" applyAlignment="1">
      <alignment horizontal="center" vertical="center"/>
    </xf>
    <xf numFmtId="0" fontId="43" fillId="0" borderId="0" xfId="0" applyFont="1" applyBorder="1">
      <alignment vertical="center"/>
    </xf>
    <xf numFmtId="0" fontId="44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2" fontId="48" fillId="0" borderId="4" xfId="0" applyNumberFormat="1" applyFont="1" applyBorder="1" applyAlignment="1">
      <alignment horizontal="center" vertical="center"/>
    </xf>
    <xf numFmtId="1" fontId="48" fillId="0" borderId="4" xfId="0" applyNumberFormat="1" applyFont="1" applyBorder="1" applyAlignment="1">
      <alignment horizontal="center" vertical="center"/>
    </xf>
    <xf numFmtId="180" fontId="48" fillId="3" borderId="4" xfId="0" applyNumberFormat="1" applyFont="1" applyFill="1" applyBorder="1" applyAlignment="1">
      <alignment horizontal="center" vertical="center"/>
    </xf>
    <xf numFmtId="180" fontId="48" fillId="0" borderId="4" xfId="0" applyNumberFormat="1" applyFont="1" applyBorder="1">
      <alignment vertical="center"/>
    </xf>
    <xf numFmtId="10" fontId="48" fillId="3" borderId="4" xfId="0" applyNumberFormat="1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3" fillId="0" borderId="0" xfId="0" applyFo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4" fillId="0" borderId="4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opLeftCell="A314" workbookViewId="0">
      <selection activeCell="H231" sqref="H231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61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61" customWidth="1"/>
    <col min="15" max="16384" width="9" style="8"/>
  </cols>
  <sheetData>
    <row r="1" spans="1:14" s="57" customFormat="1" ht="18.75">
      <c r="A1" s="210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57" customFormat="1" ht="14.25" thickBot="1">
      <c r="B2" s="59" t="s">
        <v>0</v>
      </c>
      <c r="C2" s="58"/>
      <c r="D2" s="58"/>
      <c r="F2" s="153"/>
      <c r="G2" s="73" t="s">
        <v>124</v>
      </c>
      <c r="H2" s="58"/>
      <c r="I2" s="58"/>
      <c r="J2" s="58"/>
      <c r="K2" s="58"/>
      <c r="L2" s="59" t="s">
        <v>1</v>
      </c>
      <c r="N2" s="173"/>
    </row>
    <row r="3" spans="1:14" s="57" customFormat="1" ht="13.5" customHeight="1">
      <c r="A3" s="206" t="s">
        <v>116</v>
      </c>
      <c r="B3" s="167" t="s">
        <v>3</v>
      </c>
      <c r="C3" s="211" t="s">
        <v>4</v>
      </c>
      <c r="D3" s="211"/>
      <c r="E3" s="211"/>
      <c r="F3" s="212"/>
      <c r="G3" s="211" t="s">
        <v>5</v>
      </c>
      <c r="H3" s="211"/>
      <c r="I3" s="211" t="s">
        <v>6</v>
      </c>
      <c r="J3" s="211"/>
      <c r="K3" s="211"/>
      <c r="L3" s="211"/>
      <c r="M3" s="211"/>
      <c r="N3" s="214" t="s">
        <v>7</v>
      </c>
    </row>
    <row r="4" spans="1:14" s="57" customFormat="1">
      <c r="A4" s="207"/>
      <c r="B4" s="58" t="s">
        <v>8</v>
      </c>
      <c r="C4" s="213" t="s">
        <v>9</v>
      </c>
      <c r="D4" s="213" t="s">
        <v>10</v>
      </c>
      <c r="E4" s="213" t="s">
        <v>11</v>
      </c>
      <c r="F4" s="154" t="s">
        <v>12</v>
      </c>
      <c r="G4" s="213" t="s">
        <v>13</v>
      </c>
      <c r="H4" s="213" t="s">
        <v>14</v>
      </c>
      <c r="I4" s="201" t="s">
        <v>13</v>
      </c>
      <c r="J4" s="213" t="s">
        <v>15</v>
      </c>
      <c r="K4" s="213"/>
      <c r="L4" s="213"/>
      <c r="M4" s="201" t="s">
        <v>12</v>
      </c>
      <c r="N4" s="215"/>
    </row>
    <row r="5" spans="1:14" s="57" customFormat="1" ht="14.25" thickBot="1">
      <c r="A5" s="209"/>
      <c r="B5" s="168" t="s">
        <v>16</v>
      </c>
      <c r="C5" s="213"/>
      <c r="D5" s="213"/>
      <c r="E5" s="213"/>
      <c r="F5" s="154" t="s">
        <v>17</v>
      </c>
      <c r="G5" s="213"/>
      <c r="H5" s="213"/>
      <c r="I5" s="33" t="s">
        <v>18</v>
      </c>
      <c r="J5" s="201" t="s">
        <v>9</v>
      </c>
      <c r="K5" s="201" t="s">
        <v>10</v>
      </c>
      <c r="L5" s="201" t="s">
        <v>11</v>
      </c>
      <c r="M5" s="201" t="s">
        <v>17</v>
      </c>
      <c r="N5" s="202" t="s">
        <v>17</v>
      </c>
    </row>
    <row r="6" spans="1:14" s="57" customFormat="1" ht="13.5" customHeight="1">
      <c r="A6" s="206" t="s">
        <v>2</v>
      </c>
      <c r="B6" s="201" t="s">
        <v>19</v>
      </c>
      <c r="C6" s="74">
        <v>2259.0850350000001</v>
      </c>
      <c r="D6" s="74">
        <v>5930.1252119999999</v>
      </c>
      <c r="E6" s="71">
        <v>4776.84</v>
      </c>
      <c r="F6" s="155">
        <f t="shared" ref="F6:F27" si="0">(D6-E6)/E6*100</f>
        <v>24.143266510915158</v>
      </c>
      <c r="G6" s="72">
        <v>41996</v>
      </c>
      <c r="H6" s="72">
        <v>5287974.97</v>
      </c>
      <c r="I6" s="72">
        <v>5783</v>
      </c>
      <c r="J6" s="71">
        <v>1768.586425</v>
      </c>
      <c r="K6" s="71">
        <v>3356.1958549999999</v>
      </c>
      <c r="L6" s="71">
        <v>3316.95</v>
      </c>
      <c r="M6" s="31">
        <f t="shared" ref="M6:M18" si="1">(K6-L6)/L6*100</f>
        <v>1.1831910339317784</v>
      </c>
      <c r="N6" s="174">
        <f t="shared" ref="N6:N18" si="2">D6/D327*100</f>
        <v>39.538674091813299</v>
      </c>
    </row>
    <row r="7" spans="1:14" s="57" customFormat="1" ht="13.5" customHeight="1">
      <c r="A7" s="207"/>
      <c r="B7" s="201" t="s">
        <v>20</v>
      </c>
      <c r="C7" s="74">
        <v>676.34450100000004</v>
      </c>
      <c r="D7" s="74">
        <v>1702.0233700000001</v>
      </c>
      <c r="E7" s="72">
        <v>1478.73</v>
      </c>
      <c r="F7" s="155">
        <f t="shared" si="0"/>
        <v>15.100347595571881</v>
      </c>
      <c r="G7" s="72">
        <v>21997</v>
      </c>
      <c r="H7" s="72">
        <v>441140</v>
      </c>
      <c r="I7" s="72">
        <v>3183</v>
      </c>
      <c r="J7" s="71">
        <v>561.60387900000001</v>
      </c>
      <c r="K7" s="71">
        <v>1238.076781</v>
      </c>
      <c r="L7" s="71">
        <v>1242.81</v>
      </c>
      <c r="M7" s="31">
        <f t="shared" si="1"/>
        <v>-0.38084815860831206</v>
      </c>
      <c r="N7" s="174">
        <f t="shared" si="2"/>
        <v>38.741757284763779</v>
      </c>
    </row>
    <row r="8" spans="1:14" s="57" customFormat="1" ht="13.5" customHeight="1">
      <c r="A8" s="207"/>
      <c r="B8" s="201" t="s">
        <v>21</v>
      </c>
      <c r="C8" s="74">
        <v>89.517655000000005</v>
      </c>
      <c r="D8" s="74">
        <v>439.31137999999999</v>
      </c>
      <c r="E8" s="72">
        <v>396.35</v>
      </c>
      <c r="F8" s="155">
        <f t="shared" si="0"/>
        <v>10.839253185315998</v>
      </c>
      <c r="G8" s="72">
        <v>221</v>
      </c>
      <c r="H8" s="72">
        <v>546306.30000000005</v>
      </c>
      <c r="I8" s="72">
        <v>82</v>
      </c>
      <c r="J8" s="71">
        <v>44.906026000000004</v>
      </c>
      <c r="K8" s="71">
        <v>81.989687000000004</v>
      </c>
      <c r="L8" s="71">
        <v>247.96</v>
      </c>
      <c r="M8" s="31">
        <f t="shared" si="1"/>
        <v>-66.934309162768187</v>
      </c>
      <c r="N8" s="174">
        <f t="shared" si="2"/>
        <v>47.267416873994769</v>
      </c>
    </row>
    <row r="9" spans="1:14" s="57" customFormat="1" ht="13.5" customHeight="1">
      <c r="A9" s="207"/>
      <c r="B9" s="201" t="s">
        <v>22</v>
      </c>
      <c r="C9" s="74">
        <v>158.363044</v>
      </c>
      <c r="D9" s="74">
        <v>458.12805700000001</v>
      </c>
      <c r="E9" s="72">
        <v>166.98</v>
      </c>
      <c r="F9" s="155">
        <f t="shared" si="0"/>
        <v>174.36103545334771</v>
      </c>
      <c r="G9" s="72">
        <v>24383</v>
      </c>
      <c r="H9" s="72">
        <v>141994.48000000001</v>
      </c>
      <c r="I9" s="72">
        <v>430</v>
      </c>
      <c r="J9" s="71">
        <v>38.449029999999993</v>
      </c>
      <c r="K9" s="71">
        <v>72.593469999999996</v>
      </c>
      <c r="L9" s="71">
        <v>65.599999999999994</v>
      </c>
      <c r="M9" s="31">
        <f t="shared" si="1"/>
        <v>10.660777439024393</v>
      </c>
      <c r="N9" s="174">
        <f t="shared" si="2"/>
        <v>53.997463255294107</v>
      </c>
    </row>
    <row r="10" spans="1:14" s="57" customFormat="1" ht="13.5" customHeight="1">
      <c r="A10" s="207"/>
      <c r="B10" s="201" t="s">
        <v>23</v>
      </c>
      <c r="C10" s="74">
        <v>13.573478</v>
      </c>
      <c r="D10" s="74">
        <v>52.590311</v>
      </c>
      <c r="E10" s="72">
        <v>19.48</v>
      </c>
      <c r="F10" s="155">
        <f t="shared" si="0"/>
        <v>169.97079568788499</v>
      </c>
      <c r="G10" s="72">
        <v>251</v>
      </c>
      <c r="H10" s="72">
        <v>142136.92000000001</v>
      </c>
      <c r="I10" s="72">
        <v>6</v>
      </c>
      <c r="J10" s="71">
        <v>8.8342289999999988</v>
      </c>
      <c r="K10" s="71">
        <v>11.453023999999999</v>
      </c>
      <c r="L10" s="71">
        <v>6.87</v>
      </c>
      <c r="M10" s="31">
        <f t="shared" si="1"/>
        <v>66.710684133915564</v>
      </c>
      <c r="N10" s="174">
        <f t="shared" si="2"/>
        <v>40.643897701854279</v>
      </c>
    </row>
    <row r="11" spans="1:14" s="57" customFormat="1" ht="13.5" customHeight="1">
      <c r="A11" s="207"/>
      <c r="B11" s="201" t="s">
        <v>24</v>
      </c>
      <c r="C11" s="74">
        <v>215.222926</v>
      </c>
      <c r="D11" s="74">
        <v>661.76709200000005</v>
      </c>
      <c r="E11" s="72">
        <v>945.44</v>
      </c>
      <c r="F11" s="155">
        <f t="shared" si="0"/>
        <v>-30.004326874259601</v>
      </c>
      <c r="G11" s="72">
        <v>694</v>
      </c>
      <c r="H11" s="72">
        <v>753987.77</v>
      </c>
      <c r="I11" s="72">
        <v>124</v>
      </c>
      <c r="J11" s="71">
        <v>96.706760999999986</v>
      </c>
      <c r="K11" s="71">
        <v>180.77712199999999</v>
      </c>
      <c r="L11" s="71">
        <v>1191.67</v>
      </c>
      <c r="M11" s="31">
        <f t="shared" si="1"/>
        <v>-84.829934293890091</v>
      </c>
      <c r="N11" s="174">
        <f t="shared" si="2"/>
        <v>42.524106330198144</v>
      </c>
    </row>
    <row r="12" spans="1:14" s="57" customFormat="1" ht="13.5" customHeight="1">
      <c r="A12" s="207"/>
      <c r="B12" s="201" t="s">
        <v>25</v>
      </c>
      <c r="C12" s="74">
        <v>657.61960499999998</v>
      </c>
      <c r="D12" s="74">
        <v>1677.1598799999999</v>
      </c>
      <c r="E12" s="74">
        <v>1376.99</v>
      </c>
      <c r="F12" s="155">
        <f t="shared" si="0"/>
        <v>21.79898764696911</v>
      </c>
      <c r="G12" s="74">
        <v>152</v>
      </c>
      <c r="H12" s="74">
        <v>26999.27</v>
      </c>
      <c r="I12" s="74">
        <v>606</v>
      </c>
      <c r="J12" s="71">
        <v>792.84562800000003</v>
      </c>
      <c r="K12" s="71">
        <v>987.87694799999997</v>
      </c>
      <c r="L12" s="71">
        <v>753.54</v>
      </c>
      <c r="M12" s="31">
        <f t="shared" si="1"/>
        <v>31.098143164264673</v>
      </c>
      <c r="N12" s="174">
        <f t="shared" si="2"/>
        <v>54.059506252990943</v>
      </c>
    </row>
    <row r="13" spans="1:14" s="58" customFormat="1" ht="13.5" customHeight="1">
      <c r="A13" s="207"/>
      <c r="B13" s="201" t="s">
        <v>26</v>
      </c>
      <c r="C13" s="74">
        <v>1666.0097599999999</v>
      </c>
      <c r="D13" s="74">
        <v>1727.306697</v>
      </c>
      <c r="E13" s="72">
        <v>883.37</v>
      </c>
      <c r="F13" s="155">
        <f t="shared" si="0"/>
        <v>95.536037787110715</v>
      </c>
      <c r="G13" s="72">
        <v>58196</v>
      </c>
      <c r="H13" s="72">
        <v>9901997.1400000006</v>
      </c>
      <c r="I13" s="72">
        <v>6930</v>
      </c>
      <c r="J13" s="71">
        <v>545.41222800000003</v>
      </c>
      <c r="K13" s="71">
        <v>1258.911161</v>
      </c>
      <c r="L13" s="71">
        <v>1717.33</v>
      </c>
      <c r="M13" s="31">
        <f t="shared" si="1"/>
        <v>-26.693695387607502</v>
      </c>
      <c r="N13" s="174">
        <f t="shared" si="2"/>
        <v>24.277649700838953</v>
      </c>
    </row>
    <row r="14" spans="1:14" s="58" customFormat="1" ht="13.5" customHeight="1">
      <c r="A14" s="207"/>
      <c r="B14" s="201" t="s">
        <v>27</v>
      </c>
      <c r="C14" s="74">
        <v>-0.73</v>
      </c>
      <c r="D14" s="74">
        <v>91.37</v>
      </c>
      <c r="E14" s="72">
        <v>44.85</v>
      </c>
      <c r="F14" s="155">
        <f t="shared" si="0"/>
        <v>103.72352285395765</v>
      </c>
      <c r="G14" s="72">
        <v>13</v>
      </c>
      <c r="H14" s="72">
        <v>31109.85</v>
      </c>
      <c r="I14" s="72">
        <v>2</v>
      </c>
      <c r="J14" s="76">
        <v>1.6657530000000094</v>
      </c>
      <c r="K14" s="71">
        <v>95.331854000000007</v>
      </c>
      <c r="L14" s="71">
        <v>40.6</v>
      </c>
      <c r="M14" s="31">
        <f t="shared" si="1"/>
        <v>134.80752216748769</v>
      </c>
      <c r="N14" s="174">
        <f t="shared" si="2"/>
        <v>18.946008243398442</v>
      </c>
    </row>
    <row r="15" spans="1:14" s="58" customFormat="1" ht="13.5" customHeight="1">
      <c r="A15" s="207"/>
      <c r="B15" s="14" t="s">
        <v>28</v>
      </c>
      <c r="C15" s="74">
        <v>0</v>
      </c>
      <c r="D15" s="74">
        <v>78.390679000000006</v>
      </c>
      <c r="E15" s="75">
        <v>56.88</v>
      </c>
      <c r="F15" s="155">
        <f t="shared" si="0"/>
        <v>37.817649437412101</v>
      </c>
      <c r="G15" s="75">
        <v>17</v>
      </c>
      <c r="H15" s="75">
        <v>26481.18</v>
      </c>
      <c r="I15" s="75">
        <v>0</v>
      </c>
      <c r="J15" s="76"/>
      <c r="K15" s="71"/>
      <c r="L15" s="71"/>
      <c r="M15" s="31"/>
      <c r="N15" s="174">
        <f t="shared" si="2"/>
        <v>50.616273130973191</v>
      </c>
    </row>
    <row r="16" spans="1:14" s="58" customFormat="1" ht="13.5" customHeight="1">
      <c r="A16" s="207"/>
      <c r="B16" s="14" t="s">
        <v>29</v>
      </c>
      <c r="C16" s="74">
        <v>0</v>
      </c>
      <c r="D16" s="74">
        <v>15.065566</v>
      </c>
      <c r="E16" s="75">
        <v>0</v>
      </c>
      <c r="F16" s="155" t="e">
        <f t="shared" si="0"/>
        <v>#DIV/0!</v>
      </c>
      <c r="G16" s="75">
        <v>2</v>
      </c>
      <c r="H16" s="75">
        <v>4562.59</v>
      </c>
      <c r="I16" s="75">
        <v>0</v>
      </c>
      <c r="J16" s="76"/>
      <c r="K16" s="71"/>
      <c r="L16" s="71"/>
      <c r="M16" s="31" t="e">
        <f>(K16-L16)/L16*100</f>
        <v>#DIV/0!</v>
      </c>
      <c r="N16" s="174">
        <f t="shared" si="2"/>
        <v>70.553109509719505</v>
      </c>
    </row>
    <row r="17" spans="1:14" s="58" customFormat="1" ht="13.5" customHeight="1">
      <c r="A17" s="207"/>
      <c r="B17" s="14" t="s">
        <v>30</v>
      </c>
      <c r="C17" s="74">
        <v>-0.72792699999999999</v>
      </c>
      <c r="D17" s="74">
        <v>-2.081515</v>
      </c>
      <c r="E17" s="75">
        <v>-12.03</v>
      </c>
      <c r="F17" s="155">
        <f t="shared" si="0"/>
        <v>-82.697298420615127</v>
      </c>
      <c r="G17" s="75">
        <v>-6</v>
      </c>
      <c r="H17" s="75">
        <v>66.08</v>
      </c>
      <c r="I17" s="75">
        <v>2</v>
      </c>
      <c r="J17" s="76">
        <v>1.6657530000000094</v>
      </c>
      <c r="K17" s="71">
        <v>95.331854000000007</v>
      </c>
      <c r="L17" s="71">
        <v>40.6</v>
      </c>
      <c r="M17" s="31">
        <f t="shared" si="1"/>
        <v>134.80752216748769</v>
      </c>
      <c r="N17" s="174">
        <f t="shared" si="2"/>
        <v>-5.7884852937659454</v>
      </c>
    </row>
    <row r="18" spans="1:14" s="58" customFormat="1" ht="13.5" customHeight="1" thickBot="1">
      <c r="A18" s="208"/>
      <c r="B18" s="15" t="s">
        <v>31</v>
      </c>
      <c r="C18" s="16">
        <f>C6+C8+C9+C10+C11+C12+C13+C14</f>
        <v>5058.6615030000003</v>
      </c>
      <c r="D18" s="16">
        <f t="shared" ref="D18:L18" si="3">D6+D8+D9+D10+D11+D12+D13+D14</f>
        <v>11037.758629</v>
      </c>
      <c r="E18" s="16">
        <f t="shared" si="3"/>
        <v>8610.3000000000011</v>
      </c>
      <c r="F18" s="156">
        <f t="shared" si="0"/>
        <v>28.192497694621544</v>
      </c>
      <c r="G18" s="16">
        <f t="shared" si="3"/>
        <v>125906</v>
      </c>
      <c r="H18" s="16">
        <f t="shared" si="3"/>
        <v>16832506.700000003</v>
      </c>
      <c r="I18" s="16">
        <f t="shared" si="3"/>
        <v>13963</v>
      </c>
      <c r="J18" s="16">
        <f t="shared" si="3"/>
        <v>3297.4060800000007</v>
      </c>
      <c r="K18" s="16">
        <f t="shared" si="3"/>
        <v>6045.1291209999999</v>
      </c>
      <c r="L18" s="16">
        <f t="shared" si="3"/>
        <v>7340.5199999999995</v>
      </c>
      <c r="M18" s="16">
        <f t="shared" si="1"/>
        <v>-17.647126892917665</v>
      </c>
      <c r="N18" s="175">
        <f t="shared" si="2"/>
        <v>37.850783905997005</v>
      </c>
    </row>
    <row r="19" spans="1:14" s="57" customFormat="1" ht="14.25" thickTop="1">
      <c r="A19" s="225" t="s">
        <v>32</v>
      </c>
      <c r="B19" s="18" t="s">
        <v>19</v>
      </c>
      <c r="C19" s="21">
        <v>807.24765200000002</v>
      </c>
      <c r="D19" s="21">
        <v>1920.996852</v>
      </c>
      <c r="E19" s="20">
        <v>2058.529704</v>
      </c>
      <c r="F19" s="157">
        <f t="shared" si="0"/>
        <v>-6.6811205946047423</v>
      </c>
      <c r="G19" s="20">
        <v>13538</v>
      </c>
      <c r="H19" s="20">
        <v>1858535.3722000001</v>
      </c>
      <c r="I19" s="20">
        <v>2273</v>
      </c>
      <c r="J19" s="20">
        <v>722.61473599999999</v>
      </c>
      <c r="K19" s="20">
        <v>1336.2994779999999</v>
      </c>
      <c r="L19" s="22">
        <v>1194.649676</v>
      </c>
      <c r="M19" s="111">
        <f t="shared" ref="M19:M31" si="4">(K19-L19)/L19*100</f>
        <v>11.857015897269612</v>
      </c>
      <c r="N19" s="176">
        <f t="shared" ref="N19:N31" si="5">D19/D327*100</f>
        <v>12.808105351457005</v>
      </c>
    </row>
    <row r="20" spans="1:14" s="57" customFormat="1">
      <c r="A20" s="226"/>
      <c r="B20" s="201" t="s">
        <v>20</v>
      </c>
      <c r="C20" s="21">
        <v>238.05232599999999</v>
      </c>
      <c r="D20" s="21">
        <v>560.16059900000005</v>
      </c>
      <c r="E20" s="20">
        <v>622.82434899999998</v>
      </c>
      <c r="F20" s="155">
        <f t="shared" si="0"/>
        <v>-10.061223537681558</v>
      </c>
      <c r="G20" s="20">
        <v>6414</v>
      </c>
      <c r="H20" s="20">
        <v>127760</v>
      </c>
      <c r="I20" s="20">
        <v>1212</v>
      </c>
      <c r="J20" s="20">
        <v>277.01994400000001</v>
      </c>
      <c r="K20" s="20">
        <v>494.22883100000001</v>
      </c>
      <c r="L20" s="22">
        <v>245.008275</v>
      </c>
      <c r="M20" s="31">
        <f t="shared" si="4"/>
        <v>101.71924029912869</v>
      </c>
      <c r="N20" s="174">
        <f t="shared" si="5"/>
        <v>12.750474728761152</v>
      </c>
    </row>
    <row r="21" spans="1:14" s="57" customFormat="1">
      <c r="A21" s="226"/>
      <c r="B21" s="201" t="s">
        <v>21</v>
      </c>
      <c r="C21" s="21">
        <v>6.3862269999999999</v>
      </c>
      <c r="D21" s="21">
        <v>26.899044</v>
      </c>
      <c r="E21" s="20">
        <v>27.623152000000001</v>
      </c>
      <c r="F21" s="155">
        <f t="shared" si="0"/>
        <v>-2.6213807895637724</v>
      </c>
      <c r="G21" s="20">
        <v>23</v>
      </c>
      <c r="H21" s="20">
        <v>41312.655574999997</v>
      </c>
      <c r="I21" s="20">
        <v>0</v>
      </c>
      <c r="J21" s="20">
        <v>0</v>
      </c>
      <c r="K21" s="20">
        <v>0</v>
      </c>
      <c r="L21" s="22">
        <v>20.650500999999998</v>
      </c>
      <c r="M21" s="31">
        <f t="shared" si="4"/>
        <v>-100</v>
      </c>
      <c r="N21" s="174">
        <f t="shared" si="5"/>
        <v>2.8941848177480125</v>
      </c>
    </row>
    <row r="22" spans="1:14" s="57" customFormat="1">
      <c r="A22" s="226"/>
      <c r="B22" s="201" t="s">
        <v>22</v>
      </c>
      <c r="C22" s="21">
        <v>33.679287000000002</v>
      </c>
      <c r="D22" s="21">
        <v>86.499437999999998</v>
      </c>
      <c r="E22" s="20">
        <v>11.474197</v>
      </c>
      <c r="F22" s="155">
        <f t="shared" si="0"/>
        <v>653.86049237258158</v>
      </c>
      <c r="G22" s="20">
        <v>4803</v>
      </c>
      <c r="H22" s="20">
        <v>20012.11</v>
      </c>
      <c r="I22" s="20">
        <v>2</v>
      </c>
      <c r="J22" s="20">
        <v>2.2225000000000001</v>
      </c>
      <c r="K22" s="20">
        <v>2.2225000000000001</v>
      </c>
      <c r="L22" s="22">
        <v>3.8736679999999999</v>
      </c>
      <c r="M22" s="31">
        <f t="shared" si="4"/>
        <v>-42.625439247762067</v>
      </c>
      <c r="N22" s="174">
        <f t="shared" si="5"/>
        <v>10.195293987437644</v>
      </c>
    </row>
    <row r="23" spans="1:14" s="57" customFormat="1">
      <c r="A23" s="226"/>
      <c r="B23" s="201" t="s">
        <v>23</v>
      </c>
      <c r="C23" s="21">
        <v>0</v>
      </c>
      <c r="D23" s="21">
        <v>0</v>
      </c>
      <c r="E23" s="20">
        <v>5.2830000000000002E-2</v>
      </c>
      <c r="F23" s="155">
        <f t="shared" si="0"/>
        <v>-100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2">
        <v>0</v>
      </c>
      <c r="M23" s="31">
        <v>0</v>
      </c>
      <c r="N23" s="174">
        <f t="shared" si="5"/>
        <v>0</v>
      </c>
    </row>
    <row r="24" spans="1:14" s="57" customFormat="1">
      <c r="A24" s="226"/>
      <c r="B24" s="201" t="s">
        <v>24</v>
      </c>
      <c r="C24" s="21">
        <v>12.096838</v>
      </c>
      <c r="D24" s="21">
        <v>45.804943000000002</v>
      </c>
      <c r="E24" s="20">
        <v>46.742972000000002</v>
      </c>
      <c r="F24" s="155">
        <f t="shared" si="0"/>
        <v>-2.006780826858849</v>
      </c>
      <c r="G24" s="20">
        <v>1134</v>
      </c>
      <c r="H24" s="20">
        <v>109764.4</v>
      </c>
      <c r="I24" s="20">
        <v>20</v>
      </c>
      <c r="J24" s="20">
        <v>3.871604</v>
      </c>
      <c r="K24" s="20">
        <v>50.462882999999998</v>
      </c>
      <c r="L24" s="22">
        <v>18.751930999999999</v>
      </c>
      <c r="M24" s="31">
        <f t="shared" si="4"/>
        <v>169.10766149896776</v>
      </c>
      <c r="N24" s="174">
        <f t="shared" si="5"/>
        <v>2.94335316779497</v>
      </c>
    </row>
    <row r="25" spans="1:14" s="57" customFormat="1">
      <c r="A25" s="226"/>
      <c r="B25" s="201" t="s">
        <v>25</v>
      </c>
      <c r="C25" s="20">
        <v>0.93720000000000003</v>
      </c>
      <c r="D25" s="20">
        <v>270.06079999999997</v>
      </c>
      <c r="E25" s="20">
        <v>24.99982</v>
      </c>
      <c r="F25" s="155">
        <f t="shared" si="0"/>
        <v>980.25097780704016</v>
      </c>
      <c r="G25" s="22">
        <v>81</v>
      </c>
      <c r="H25" s="22">
        <v>4444.32</v>
      </c>
      <c r="I25" s="22">
        <v>240</v>
      </c>
      <c r="J25" s="22">
        <v>21.287400000000002</v>
      </c>
      <c r="K25" s="22">
        <v>25.257200000000001</v>
      </c>
      <c r="L25" s="22">
        <v>17.391999999999999</v>
      </c>
      <c r="M25" s="31">
        <v>0</v>
      </c>
      <c r="N25" s="174">
        <f t="shared" si="5"/>
        <v>8.7048072639847174</v>
      </c>
    </row>
    <row r="26" spans="1:14" s="58" customFormat="1">
      <c r="A26" s="226"/>
      <c r="B26" s="201" t="s">
        <v>26</v>
      </c>
      <c r="C26" s="20">
        <v>30.74</v>
      </c>
      <c r="D26" s="20">
        <v>2430.7399999999998</v>
      </c>
      <c r="E26" s="20">
        <v>5956.25</v>
      </c>
      <c r="F26" s="155">
        <f t="shared" si="0"/>
        <v>-59.190094438614906</v>
      </c>
      <c r="G26" s="20">
        <v>27902</v>
      </c>
      <c r="H26" s="20">
        <v>22879968.27</v>
      </c>
      <c r="I26" s="20">
        <v>4580</v>
      </c>
      <c r="J26" s="20">
        <v>577.99224600000002</v>
      </c>
      <c r="K26" s="20">
        <v>1080.5111260000001</v>
      </c>
      <c r="L26" s="22">
        <v>936.47364600000003</v>
      </c>
      <c r="M26" s="31">
        <f t="shared" si="4"/>
        <v>15.38083646189442</v>
      </c>
      <c r="N26" s="174">
        <f t="shared" si="5"/>
        <v>34.164548968814238</v>
      </c>
    </row>
    <row r="27" spans="1:14" s="58" customFormat="1">
      <c r="A27" s="226"/>
      <c r="B27" s="201" t="s">
        <v>27</v>
      </c>
      <c r="C27" s="139">
        <v>1.6775999999999999E-2</v>
      </c>
      <c r="D27" s="139">
        <v>1.6775999999999999E-2</v>
      </c>
      <c r="E27" s="20">
        <v>0.37735800000000003</v>
      </c>
      <c r="F27" s="155">
        <f t="shared" si="0"/>
        <v>-95.554354220660485</v>
      </c>
      <c r="G27" s="20">
        <v>72</v>
      </c>
      <c r="H27" s="20">
        <v>738</v>
      </c>
      <c r="I27" s="20">
        <v>0</v>
      </c>
      <c r="J27" s="20">
        <v>0</v>
      </c>
      <c r="K27" s="20">
        <v>0</v>
      </c>
      <c r="L27" s="20">
        <v>0</v>
      </c>
      <c r="M27" s="31">
        <v>0</v>
      </c>
      <c r="N27" s="174">
        <f t="shared" si="5"/>
        <v>3.4785841555352117E-3</v>
      </c>
    </row>
    <row r="28" spans="1:14" s="58" customFormat="1">
      <c r="A28" s="226"/>
      <c r="B28" s="14" t="s">
        <v>28</v>
      </c>
      <c r="C28" s="40">
        <v>0</v>
      </c>
      <c r="D28" s="40">
        <v>0</v>
      </c>
      <c r="E28" s="40">
        <v>0</v>
      </c>
      <c r="F28" s="155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31">
        <v>0</v>
      </c>
      <c r="N28" s="174">
        <f t="shared" si="5"/>
        <v>0</v>
      </c>
    </row>
    <row r="29" spans="1:14" s="58" customFormat="1">
      <c r="A29" s="226"/>
      <c r="B29" s="14" t="s">
        <v>29</v>
      </c>
      <c r="C29" s="40">
        <v>1.6775999999999999E-2</v>
      </c>
      <c r="D29" s="40">
        <v>1.6775999999999999E-2</v>
      </c>
      <c r="E29" s="40">
        <v>0.37735800000000003</v>
      </c>
      <c r="F29" s="155">
        <f>(D29-E29)/E29*100</f>
        <v>-95.554354220660485</v>
      </c>
      <c r="G29" s="40">
        <v>72</v>
      </c>
      <c r="H29" s="40">
        <v>738</v>
      </c>
      <c r="I29" s="40">
        <v>0</v>
      </c>
      <c r="J29" s="40">
        <v>0</v>
      </c>
      <c r="K29" s="40">
        <v>0</v>
      </c>
      <c r="L29" s="40">
        <v>0</v>
      </c>
      <c r="M29" s="31">
        <v>0</v>
      </c>
      <c r="N29" s="174">
        <f t="shared" si="5"/>
        <v>7.856319272273303E-2</v>
      </c>
    </row>
    <row r="30" spans="1:14" s="58" customFormat="1">
      <c r="A30" s="226"/>
      <c r="B30" s="14" t="s">
        <v>30</v>
      </c>
      <c r="C30" s="139">
        <v>0</v>
      </c>
      <c r="D30" s="139">
        <v>0</v>
      </c>
      <c r="E30" s="40">
        <v>0</v>
      </c>
      <c r="F30" s="155">
        <v>0</v>
      </c>
      <c r="G30" s="40">
        <v>0</v>
      </c>
      <c r="H30" s="20">
        <v>0</v>
      </c>
      <c r="I30" s="40">
        <v>0</v>
      </c>
      <c r="J30" s="40">
        <v>0</v>
      </c>
      <c r="K30" s="40">
        <v>0</v>
      </c>
      <c r="L30" s="40">
        <v>0</v>
      </c>
      <c r="M30" s="31">
        <v>0</v>
      </c>
      <c r="N30" s="174">
        <f t="shared" si="5"/>
        <v>0</v>
      </c>
    </row>
    <row r="31" spans="1:14" s="58" customFormat="1" ht="14.25" thickBot="1">
      <c r="A31" s="227"/>
      <c r="B31" s="15" t="s">
        <v>31</v>
      </c>
      <c r="C31" s="16">
        <f>C19+C21+C22+C23+C24+C25+C26+C27</f>
        <v>891.10398000000009</v>
      </c>
      <c r="D31" s="16">
        <f>D19+D21+D22+D23+D24+D25+D26+D27</f>
        <v>4781.0178530000003</v>
      </c>
      <c r="E31" s="16">
        <f>E19+E21+E22+E23+E24+E25+E26+E27</f>
        <v>8126.0500329999995</v>
      </c>
      <c r="F31" s="156">
        <f t="shared" ref="F31:F37" si="6">(D31-E31)/E31*100</f>
        <v>-41.164306968524414</v>
      </c>
      <c r="G31" s="16">
        <f t="shared" ref="G31:L31" si="7">G19+G21+G22+G23+G24+G25+G26+G27</f>
        <v>47553</v>
      </c>
      <c r="H31" s="16">
        <f t="shared" si="7"/>
        <v>24914775.127774999</v>
      </c>
      <c r="I31" s="16">
        <f t="shared" si="7"/>
        <v>7115</v>
      </c>
      <c r="J31" s="16">
        <f t="shared" si="7"/>
        <v>1327.9884860000002</v>
      </c>
      <c r="K31" s="16">
        <f t="shared" si="7"/>
        <v>2494.7531870000003</v>
      </c>
      <c r="L31" s="16">
        <f t="shared" si="7"/>
        <v>2191.7914220000002</v>
      </c>
      <c r="M31" s="16">
        <f t="shared" si="4"/>
        <v>13.822563678233063</v>
      </c>
      <c r="N31" s="175">
        <f t="shared" si="5"/>
        <v>16.395110609608597</v>
      </c>
    </row>
    <row r="32" spans="1:14" s="57" customFormat="1" ht="14.25" thickTop="1">
      <c r="A32" s="225" t="s">
        <v>33</v>
      </c>
      <c r="B32" s="201" t="s">
        <v>19</v>
      </c>
      <c r="C32" s="99">
        <v>1447.073187</v>
      </c>
      <c r="D32" s="99">
        <v>3550.4371880000003</v>
      </c>
      <c r="E32" s="91">
        <v>3195.314171</v>
      </c>
      <c r="F32" s="26">
        <f t="shared" si="6"/>
        <v>11.113868558623194</v>
      </c>
      <c r="G32" s="72">
        <v>26757</v>
      </c>
      <c r="H32" s="99">
        <v>5227441.491804</v>
      </c>
      <c r="I32" s="72">
        <v>2832</v>
      </c>
      <c r="J32" s="99">
        <v>1039.8876069999997</v>
      </c>
      <c r="K32" s="99">
        <v>2717.3695789999997</v>
      </c>
      <c r="L32" s="99">
        <v>1921.9517879999999</v>
      </c>
      <c r="M32" s="31">
        <f t="shared" ref="M32:M40" si="8">(K32-L32)/L32*100</f>
        <v>41.385938813154034</v>
      </c>
      <c r="N32" s="174">
        <f t="shared" ref="N32:N44" si="9">D32/D327*100</f>
        <v>23.672279056725269</v>
      </c>
    </row>
    <row r="33" spans="1:14" s="57" customFormat="1">
      <c r="A33" s="226"/>
      <c r="B33" s="201" t="s">
        <v>20</v>
      </c>
      <c r="C33" s="99">
        <v>430.55300000000011</v>
      </c>
      <c r="D33" s="99">
        <v>1063.5162460000001</v>
      </c>
      <c r="E33" s="91">
        <v>941.73447599999997</v>
      </c>
      <c r="F33" s="26">
        <f t="shared" si="6"/>
        <v>12.931646138438726</v>
      </c>
      <c r="G33" s="72">
        <v>13026</v>
      </c>
      <c r="H33" s="99">
        <v>260520</v>
      </c>
      <c r="I33" s="72">
        <v>2202</v>
      </c>
      <c r="J33" s="99">
        <v>356.20909199999994</v>
      </c>
      <c r="K33" s="99">
        <v>933.73670700000002</v>
      </c>
      <c r="L33" s="99">
        <v>598.64666999999997</v>
      </c>
      <c r="M33" s="31">
        <f t="shared" si="8"/>
        <v>55.974592993225883</v>
      </c>
      <c r="N33" s="174">
        <f t="shared" si="9"/>
        <v>24.207945082995618</v>
      </c>
    </row>
    <row r="34" spans="1:14" s="57" customFormat="1">
      <c r="A34" s="226"/>
      <c r="B34" s="201" t="s">
        <v>21</v>
      </c>
      <c r="C34" s="99">
        <v>94.080374000000006</v>
      </c>
      <c r="D34" s="99">
        <v>106.993774</v>
      </c>
      <c r="E34" s="91">
        <v>99.497472000000002</v>
      </c>
      <c r="F34" s="26">
        <f t="shared" si="6"/>
        <v>7.5341632800479594</v>
      </c>
      <c r="G34" s="72">
        <v>35</v>
      </c>
      <c r="H34" s="99">
        <v>253099.44343200003</v>
      </c>
      <c r="I34" s="72">
        <v>35</v>
      </c>
      <c r="J34" s="99">
        <v>5.6645090000000025</v>
      </c>
      <c r="K34" s="99">
        <v>48.473050999999998</v>
      </c>
      <c r="L34" s="99">
        <v>3.0320459999999998</v>
      </c>
      <c r="M34" s="31">
        <f t="shared" si="8"/>
        <v>1498.6911478255938</v>
      </c>
      <c r="N34" s="174">
        <f t="shared" si="9"/>
        <v>11.511924226911633</v>
      </c>
    </row>
    <row r="35" spans="1:14" s="57" customFormat="1">
      <c r="A35" s="226"/>
      <c r="B35" s="201" t="s">
        <v>22</v>
      </c>
      <c r="C35" s="99">
        <v>38.490993999999986</v>
      </c>
      <c r="D35" s="99">
        <v>110.46441999999999</v>
      </c>
      <c r="E35" s="91">
        <v>5.2893730000000003</v>
      </c>
      <c r="F35" s="26">
        <f t="shared" si="6"/>
        <v>1988.4218223974749</v>
      </c>
      <c r="G35" s="72">
        <v>9215</v>
      </c>
      <c r="H35" s="99">
        <v>622612.63500000001</v>
      </c>
      <c r="I35" s="72">
        <v>89</v>
      </c>
      <c r="J35" s="99">
        <v>5.2303690000000005</v>
      </c>
      <c r="K35" s="99">
        <v>10.089893</v>
      </c>
      <c r="L35" s="99">
        <v>7.3352820000000003</v>
      </c>
      <c r="M35" s="31">
        <f t="shared" si="8"/>
        <v>37.552898443440888</v>
      </c>
      <c r="N35" s="174">
        <f t="shared" si="9"/>
        <v>13.019937043426646</v>
      </c>
    </row>
    <row r="36" spans="1:14" s="57" customFormat="1">
      <c r="A36" s="226"/>
      <c r="B36" s="201" t="s">
        <v>23</v>
      </c>
      <c r="C36" s="99">
        <v>36.495524999999994</v>
      </c>
      <c r="D36" s="99">
        <v>39.045790999999994</v>
      </c>
      <c r="E36" s="91">
        <v>37.621369999999999</v>
      </c>
      <c r="F36" s="26">
        <f t="shared" si="6"/>
        <v>3.7862018315653985</v>
      </c>
      <c r="G36" s="72">
        <v>229</v>
      </c>
      <c r="H36" s="99">
        <v>16913.367122</v>
      </c>
      <c r="I36" s="72">
        <v>1</v>
      </c>
      <c r="J36" s="99">
        <v>5.0289999999999502E-3</v>
      </c>
      <c r="K36" s="99">
        <v>0.59936400000000001</v>
      </c>
      <c r="L36" s="99">
        <v>0.23547199999999999</v>
      </c>
      <c r="M36" s="31">
        <f t="shared" si="8"/>
        <v>154.53726982401307</v>
      </c>
      <c r="N36" s="174">
        <f t="shared" si="9"/>
        <v>30.17615041470248</v>
      </c>
    </row>
    <row r="37" spans="1:14" s="57" customFormat="1">
      <c r="A37" s="226"/>
      <c r="B37" s="201" t="s">
        <v>24</v>
      </c>
      <c r="C37" s="99">
        <v>111.03512199999994</v>
      </c>
      <c r="D37" s="99">
        <v>302.90802599999995</v>
      </c>
      <c r="E37" s="91">
        <v>267.87102099999998</v>
      </c>
      <c r="F37" s="26">
        <f t="shared" si="6"/>
        <v>13.079804179340462</v>
      </c>
      <c r="G37" s="72">
        <v>3602</v>
      </c>
      <c r="H37" s="99">
        <v>688634.44963000005</v>
      </c>
      <c r="I37" s="72">
        <v>35</v>
      </c>
      <c r="J37" s="99">
        <v>41.137929999999997</v>
      </c>
      <c r="K37" s="99">
        <v>111.969365</v>
      </c>
      <c r="L37" s="99">
        <v>54.390824000000002</v>
      </c>
      <c r="M37" s="31">
        <f t="shared" si="8"/>
        <v>105.86076246978718</v>
      </c>
      <c r="N37" s="174">
        <f t="shared" si="9"/>
        <v>19.464390510814976</v>
      </c>
    </row>
    <row r="38" spans="1:14" s="57" customFormat="1">
      <c r="A38" s="226"/>
      <c r="B38" s="201" t="s">
        <v>25</v>
      </c>
      <c r="C38" s="99">
        <v>20.762999999999998</v>
      </c>
      <c r="D38" s="99">
        <v>23.619</v>
      </c>
      <c r="E38" s="91">
        <v>19.6464</v>
      </c>
      <c r="F38" s="26">
        <v>0</v>
      </c>
      <c r="G38" s="74">
        <v>10</v>
      </c>
      <c r="H38" s="99">
        <v>476.25</v>
      </c>
      <c r="I38" s="74">
        <v>45</v>
      </c>
      <c r="J38" s="99">
        <v>3.7471189999999996</v>
      </c>
      <c r="K38" s="99">
        <v>5.2535309999999997</v>
      </c>
      <c r="L38" s="99">
        <v>13.083629</v>
      </c>
      <c r="M38" s="31">
        <v>0</v>
      </c>
      <c r="N38" s="174">
        <f t="shared" si="9"/>
        <v>0.76130576065854449</v>
      </c>
    </row>
    <row r="39" spans="1:14" s="58" customFormat="1">
      <c r="A39" s="226"/>
      <c r="B39" s="201" t="s">
        <v>26</v>
      </c>
      <c r="C39" s="99">
        <v>82.867343999999719</v>
      </c>
      <c r="D39" s="99">
        <v>245.7340759999997</v>
      </c>
      <c r="E39" s="91">
        <v>362.169894</v>
      </c>
      <c r="F39" s="26">
        <f>(D39-E39)/E39*100</f>
        <v>-32.149502189157744</v>
      </c>
      <c r="G39" s="72">
        <v>37304</v>
      </c>
      <c r="H39" s="99">
        <v>8654104.4159999993</v>
      </c>
      <c r="I39" s="72">
        <v>129</v>
      </c>
      <c r="J39" s="99">
        <v>71.998837000000051</v>
      </c>
      <c r="K39" s="99">
        <v>162.70841300000001</v>
      </c>
      <c r="L39" s="99">
        <v>113.58932300000023</v>
      </c>
      <c r="M39" s="31">
        <f t="shared" si="8"/>
        <v>43.242699844244754</v>
      </c>
      <c r="N39" s="174">
        <f t="shared" si="9"/>
        <v>3.4538428103410115</v>
      </c>
    </row>
    <row r="40" spans="1:14" s="58" customFormat="1">
      <c r="A40" s="226"/>
      <c r="B40" s="201" t="s">
        <v>27</v>
      </c>
      <c r="C40" s="99">
        <v>108.22530999999999</v>
      </c>
      <c r="D40" s="99">
        <v>163.788625</v>
      </c>
      <c r="E40" s="91">
        <v>73.059551999999996</v>
      </c>
      <c r="F40" s="26">
        <f>(D40-E40)/E40*100</f>
        <v>124.18509355217509</v>
      </c>
      <c r="G40" s="72">
        <v>6506</v>
      </c>
      <c r="H40" s="99">
        <v>63100.789544000007</v>
      </c>
      <c r="I40" s="72">
        <v>21</v>
      </c>
      <c r="J40" s="99">
        <v>-1.6562709999999994</v>
      </c>
      <c r="K40" s="99">
        <v>2.1250740000000001</v>
      </c>
      <c r="L40" s="99">
        <v>1.88628</v>
      </c>
      <c r="M40" s="31">
        <f t="shared" si="8"/>
        <v>12.659520325720475</v>
      </c>
      <c r="N40" s="174">
        <f t="shared" si="9"/>
        <v>33.962357879226182</v>
      </c>
    </row>
    <row r="41" spans="1:14" s="58" customFormat="1">
      <c r="A41" s="226"/>
      <c r="B41" s="14" t="s">
        <v>28</v>
      </c>
      <c r="C41" s="99">
        <v>69.786897999999994</v>
      </c>
      <c r="D41" s="99">
        <v>69.786897999999994</v>
      </c>
      <c r="E41" s="91">
        <v>58.440893000000003</v>
      </c>
      <c r="F41" s="26">
        <v>0</v>
      </c>
      <c r="G41" s="72">
        <v>14</v>
      </c>
      <c r="H41" s="99">
        <v>25721.179543999999</v>
      </c>
      <c r="I41" s="75">
        <v>0</v>
      </c>
      <c r="J41" s="99">
        <v>0</v>
      </c>
      <c r="K41" s="99">
        <v>0</v>
      </c>
      <c r="L41" s="99">
        <v>1.2460000000000007E-23</v>
      </c>
      <c r="M41" s="31">
        <v>0</v>
      </c>
      <c r="N41" s="174">
        <f t="shared" si="9"/>
        <v>45.060876308156047</v>
      </c>
    </row>
    <row r="42" spans="1:14" s="58" customFormat="1">
      <c r="A42" s="226"/>
      <c r="B42" s="14" t="s">
        <v>29</v>
      </c>
      <c r="C42" s="99">
        <v>0</v>
      </c>
      <c r="D42" s="99">
        <v>0</v>
      </c>
      <c r="E42" s="91">
        <v>0</v>
      </c>
      <c r="F42" s="26">
        <v>0</v>
      </c>
      <c r="G42" s="72">
        <v>0</v>
      </c>
      <c r="H42" s="99">
        <v>0</v>
      </c>
      <c r="I42" s="75">
        <v>0</v>
      </c>
      <c r="J42" s="99">
        <v>0</v>
      </c>
      <c r="K42" s="99">
        <v>0</v>
      </c>
      <c r="L42" s="99">
        <v>0</v>
      </c>
      <c r="M42" s="31">
        <v>0</v>
      </c>
      <c r="N42" s="174">
        <f t="shared" si="9"/>
        <v>0</v>
      </c>
    </row>
    <row r="43" spans="1:14" s="58" customFormat="1">
      <c r="A43" s="226"/>
      <c r="B43" s="14" t="s">
        <v>30</v>
      </c>
      <c r="C43" s="99">
        <v>0</v>
      </c>
      <c r="D43" s="99">
        <v>0.45283000000000001</v>
      </c>
      <c r="E43" s="91">
        <v>1.4150999999999999E-2</v>
      </c>
      <c r="F43" s="26">
        <v>0</v>
      </c>
      <c r="G43" s="72">
        <v>1</v>
      </c>
      <c r="H43" s="99">
        <v>16</v>
      </c>
      <c r="I43" s="75">
        <v>0</v>
      </c>
      <c r="J43" s="99">
        <v>0</v>
      </c>
      <c r="K43" s="99">
        <v>0</v>
      </c>
      <c r="L43" s="99">
        <v>0</v>
      </c>
      <c r="M43" s="31">
        <v>0</v>
      </c>
      <c r="N43" s="174">
        <f t="shared" si="9"/>
        <v>1.2592749970939596</v>
      </c>
    </row>
    <row r="44" spans="1:14" s="58" customFormat="1" ht="14.25" thickBot="1">
      <c r="A44" s="227"/>
      <c r="B44" s="15" t="s">
        <v>31</v>
      </c>
      <c r="C44" s="16">
        <f t="shared" ref="C44:L44" si="10">C32+C34+C35+C36+C37+C38+C39+C40</f>
        <v>1939.0308559999999</v>
      </c>
      <c r="D44" s="16">
        <f t="shared" si="10"/>
        <v>4542.9908999999998</v>
      </c>
      <c r="E44" s="16">
        <f t="shared" si="10"/>
        <v>4060.4692530000002</v>
      </c>
      <c r="F44" s="156">
        <f>(D44-E44)/E44*100</f>
        <v>11.883396152883012</v>
      </c>
      <c r="G44" s="16">
        <f t="shared" si="10"/>
        <v>83658</v>
      </c>
      <c r="H44" s="16">
        <f t="shared" si="10"/>
        <v>15526382.842532</v>
      </c>
      <c r="I44" s="16">
        <f t="shared" si="10"/>
        <v>3187</v>
      </c>
      <c r="J44" s="16">
        <f t="shared" si="10"/>
        <v>1166.0151289999999</v>
      </c>
      <c r="K44" s="16">
        <f t="shared" si="10"/>
        <v>3058.5882699999993</v>
      </c>
      <c r="L44" s="16">
        <f t="shared" si="10"/>
        <v>2115.5046440000006</v>
      </c>
      <c r="M44" s="16">
        <f t="shared" ref="M44" si="11">(K44-L44)/L44*100</f>
        <v>44.579605564789226</v>
      </c>
      <c r="N44" s="175">
        <f t="shared" si="9"/>
        <v>15.57886638243961</v>
      </c>
    </row>
    <row r="45" spans="1:14" s="57" customFormat="1" ht="14.25" thickTop="1">
      <c r="A45" s="60"/>
      <c r="B45" s="7"/>
      <c r="C45" s="120"/>
      <c r="D45" s="120"/>
      <c r="E45" s="120"/>
      <c r="F45" s="158"/>
      <c r="G45" s="120"/>
      <c r="H45" s="120"/>
      <c r="I45" s="120"/>
      <c r="J45" s="120"/>
      <c r="K45" s="120"/>
      <c r="L45" s="120"/>
      <c r="M45" s="120"/>
      <c r="N45" s="173"/>
    </row>
    <row r="46" spans="1:14" s="57" customFormat="1">
      <c r="A46" s="60"/>
      <c r="B46" s="7"/>
      <c r="C46" s="120"/>
      <c r="D46" s="120"/>
      <c r="E46" s="120"/>
      <c r="F46" s="158"/>
      <c r="G46" s="120"/>
      <c r="H46" s="120"/>
      <c r="I46" s="120"/>
      <c r="J46" s="120"/>
      <c r="K46" s="120"/>
      <c r="L46" s="120"/>
      <c r="M46" s="120"/>
      <c r="N46" s="173"/>
    </row>
    <row r="48" spans="1:14" s="57" customFormat="1" ht="18.75">
      <c r="A48" s="210" t="str">
        <f>A1</f>
        <v>2023年2月丹东市财产保险业务统计表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</row>
    <row r="49" spans="1:14" s="57" customFormat="1" ht="14.25" thickBot="1">
      <c r="B49" s="59" t="s">
        <v>0</v>
      </c>
      <c r="C49" s="58"/>
      <c r="D49" s="58"/>
      <c r="F49" s="153"/>
      <c r="G49" s="73" t="str">
        <f>G2</f>
        <v>（2023年2月）</v>
      </c>
      <c r="H49" s="58"/>
      <c r="I49" s="58"/>
      <c r="J49" s="58"/>
      <c r="K49" s="58"/>
      <c r="L49" s="59" t="s">
        <v>1</v>
      </c>
      <c r="N49" s="173"/>
    </row>
    <row r="50" spans="1:14" ht="13.5" customHeight="1">
      <c r="A50" s="206" t="s">
        <v>116</v>
      </c>
      <c r="B50" s="9" t="s">
        <v>3</v>
      </c>
      <c r="C50" s="216" t="s">
        <v>4</v>
      </c>
      <c r="D50" s="217"/>
      <c r="E50" s="217"/>
      <c r="F50" s="218"/>
      <c r="G50" s="211" t="s">
        <v>5</v>
      </c>
      <c r="H50" s="211"/>
      <c r="I50" s="211" t="s">
        <v>6</v>
      </c>
      <c r="J50" s="211"/>
      <c r="K50" s="211"/>
      <c r="L50" s="211"/>
      <c r="M50" s="211"/>
      <c r="N50" s="214" t="s">
        <v>7</v>
      </c>
    </row>
    <row r="51" spans="1:14">
      <c r="A51" s="207"/>
      <c r="B51" s="10" t="s">
        <v>8</v>
      </c>
      <c r="C51" s="219" t="s">
        <v>9</v>
      </c>
      <c r="D51" s="219" t="s">
        <v>10</v>
      </c>
      <c r="E51" s="219" t="s">
        <v>11</v>
      </c>
      <c r="F51" s="159" t="s">
        <v>12</v>
      </c>
      <c r="G51" s="213" t="s">
        <v>13</v>
      </c>
      <c r="H51" s="213" t="s">
        <v>14</v>
      </c>
      <c r="I51" s="201" t="s">
        <v>13</v>
      </c>
      <c r="J51" s="213" t="s">
        <v>15</v>
      </c>
      <c r="K51" s="213"/>
      <c r="L51" s="213"/>
      <c r="M51" s="201" t="s">
        <v>12</v>
      </c>
      <c r="N51" s="215"/>
    </row>
    <row r="52" spans="1:14">
      <c r="A52" s="222"/>
      <c r="B52" s="169" t="s">
        <v>16</v>
      </c>
      <c r="C52" s="220"/>
      <c r="D52" s="220"/>
      <c r="E52" s="220"/>
      <c r="F52" s="160" t="s">
        <v>17</v>
      </c>
      <c r="G52" s="213"/>
      <c r="H52" s="213"/>
      <c r="I52" s="33" t="s">
        <v>18</v>
      </c>
      <c r="J52" s="201" t="s">
        <v>9</v>
      </c>
      <c r="K52" s="201" t="s">
        <v>10</v>
      </c>
      <c r="L52" s="201" t="s">
        <v>11</v>
      </c>
      <c r="M52" s="201" t="s">
        <v>17</v>
      </c>
      <c r="N52" s="202" t="s">
        <v>17</v>
      </c>
    </row>
    <row r="53" spans="1:14" ht="14.25" customHeight="1">
      <c r="A53" s="207" t="s">
        <v>34</v>
      </c>
      <c r="B53" s="201" t="s">
        <v>19</v>
      </c>
      <c r="C53" s="71">
        <v>354.52225600000003</v>
      </c>
      <c r="D53" s="71">
        <v>788.274867000001</v>
      </c>
      <c r="E53" s="170">
        <v>683.94980700000099</v>
      </c>
      <c r="F53" s="155">
        <f>(D53-E53)/E53*100</f>
        <v>15.253321067170045</v>
      </c>
      <c r="G53" s="72">
        <v>4656</v>
      </c>
      <c r="H53" s="72">
        <v>1427395.13</v>
      </c>
      <c r="I53" s="72">
        <v>68</v>
      </c>
      <c r="J53" s="72">
        <v>220.03222600000001</v>
      </c>
      <c r="K53" s="72">
        <v>440.73272700000001</v>
      </c>
      <c r="L53" s="72">
        <v>289.55897299999998</v>
      </c>
      <c r="M53" s="31">
        <f t="shared" ref="M53:M65" si="12">(K53-L53)/L53*100</f>
        <v>52.208278138906103</v>
      </c>
      <c r="N53" s="174">
        <f t="shared" ref="N53:N65" si="13">D53/D327*100</f>
        <v>5.2557647514779848</v>
      </c>
    </row>
    <row r="54" spans="1:14" ht="14.25" customHeight="1">
      <c r="A54" s="207"/>
      <c r="B54" s="201" t="s">
        <v>20</v>
      </c>
      <c r="C54" s="72">
        <v>92.866713000000004</v>
      </c>
      <c r="D54" s="72">
        <v>204.24514199999999</v>
      </c>
      <c r="E54" s="72">
        <v>214.079206</v>
      </c>
      <c r="F54" s="155">
        <f>(D54-E54)/E54*100</f>
        <v>-4.5936567982226224</v>
      </c>
      <c r="G54" s="72">
        <v>2128</v>
      </c>
      <c r="H54" s="72">
        <v>42380</v>
      </c>
      <c r="I54" s="72">
        <v>20</v>
      </c>
      <c r="J54" s="72">
        <v>97.769830999999996</v>
      </c>
      <c r="K54" s="72">
        <v>173.84587500000001</v>
      </c>
      <c r="L54" s="72">
        <v>78.487931000000003</v>
      </c>
      <c r="M54" s="31">
        <f t="shared" si="12"/>
        <v>121.49376698437879</v>
      </c>
      <c r="N54" s="174">
        <f t="shared" si="13"/>
        <v>4.6490640830367163</v>
      </c>
    </row>
    <row r="55" spans="1:14" ht="14.25" customHeight="1">
      <c r="A55" s="207"/>
      <c r="B55" s="201" t="s">
        <v>21</v>
      </c>
      <c r="C55" s="72">
        <v>56.634427000000002</v>
      </c>
      <c r="D55" s="72">
        <v>150.866918</v>
      </c>
      <c r="E55" s="72">
        <v>57.703175000000002</v>
      </c>
      <c r="F55" s="155">
        <f>(D55-E55)/E55*100</f>
        <v>161.45340875956998</v>
      </c>
      <c r="G55" s="72">
        <v>156</v>
      </c>
      <c r="H55" s="72">
        <v>131766</v>
      </c>
      <c r="I55" s="72">
        <v>0</v>
      </c>
      <c r="J55" s="72">
        <v>23.885729999999999</v>
      </c>
      <c r="K55" s="72">
        <v>28.933969999999999</v>
      </c>
      <c r="L55" s="72">
        <v>11.236136999999999</v>
      </c>
      <c r="M55" s="31">
        <f t="shared" si="12"/>
        <v>157.50816317031376</v>
      </c>
      <c r="N55" s="174">
        <f t="shared" si="13"/>
        <v>16.232426088303896</v>
      </c>
    </row>
    <row r="56" spans="1:14" ht="14.25" customHeight="1">
      <c r="A56" s="207"/>
      <c r="B56" s="201" t="s">
        <v>22</v>
      </c>
      <c r="C56" s="72">
        <v>4.6640839999999999</v>
      </c>
      <c r="D56" s="72">
        <v>8.9505210000000002</v>
      </c>
      <c r="E56" s="72">
        <v>11.969851999999999</v>
      </c>
      <c r="F56" s="155">
        <f>(D56-E56)/E56*100</f>
        <v>-25.224463928208969</v>
      </c>
      <c r="G56" s="72">
        <v>542</v>
      </c>
      <c r="H56" s="72">
        <v>26467.119999999999</v>
      </c>
      <c r="I56" s="72">
        <v>0</v>
      </c>
      <c r="J56" s="72">
        <v>13.193</v>
      </c>
      <c r="K56" s="72">
        <v>42.641461999999997</v>
      </c>
      <c r="L56" s="72">
        <v>20.003641999999999</v>
      </c>
      <c r="M56" s="31">
        <f t="shared" si="12"/>
        <v>113.1684920176036</v>
      </c>
      <c r="N56" s="174">
        <f t="shared" si="13"/>
        <v>1.0549570615214214</v>
      </c>
    </row>
    <row r="57" spans="1:14" ht="14.25" customHeight="1">
      <c r="A57" s="207"/>
      <c r="B57" s="201" t="s">
        <v>23</v>
      </c>
      <c r="C57" s="72">
        <v>0</v>
      </c>
      <c r="D57" s="72">
        <v>0</v>
      </c>
      <c r="E57" s="72">
        <v>0</v>
      </c>
      <c r="F57" s="155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31">
        <v>0</v>
      </c>
      <c r="N57" s="174">
        <f t="shared" si="13"/>
        <v>0</v>
      </c>
    </row>
    <row r="58" spans="1:14" ht="14.25" customHeight="1">
      <c r="A58" s="207"/>
      <c r="B58" s="201" t="s">
        <v>24</v>
      </c>
      <c r="C58" s="72">
        <v>60.458899000000002</v>
      </c>
      <c r="D58" s="72">
        <v>154.19097199999999</v>
      </c>
      <c r="E58" s="72">
        <v>82.338789000000006</v>
      </c>
      <c r="F58" s="155">
        <f t="shared" ref="F58:F67" si="14">(D58-E58)/E58*100</f>
        <v>87.264075501523322</v>
      </c>
      <c r="G58" s="72">
        <v>266</v>
      </c>
      <c r="H58" s="72">
        <v>277580.69</v>
      </c>
      <c r="I58" s="72">
        <v>2</v>
      </c>
      <c r="J58" s="72">
        <v>93.020443</v>
      </c>
      <c r="K58" s="72">
        <v>229.43100899999999</v>
      </c>
      <c r="L58" s="72">
        <v>105.637197</v>
      </c>
      <c r="M58" s="31">
        <f t="shared" si="12"/>
        <v>117.18770993137954</v>
      </c>
      <c r="N58" s="174">
        <f t="shared" si="13"/>
        <v>9.9080679105219165</v>
      </c>
    </row>
    <row r="59" spans="1:14" ht="14.25" customHeight="1">
      <c r="A59" s="207"/>
      <c r="B59" s="201" t="s">
        <v>25</v>
      </c>
      <c r="C59" s="74">
        <v>465.17905200000001</v>
      </c>
      <c r="D59" s="74">
        <v>838.46006899999998</v>
      </c>
      <c r="E59" s="74">
        <v>295.903794</v>
      </c>
      <c r="F59" s="155">
        <f t="shared" si="14"/>
        <v>183.35563314879292</v>
      </c>
      <c r="G59" s="74">
        <v>129</v>
      </c>
      <c r="H59" s="74">
        <v>22405.94</v>
      </c>
      <c r="I59" s="74">
        <v>12</v>
      </c>
      <c r="J59" s="72">
        <v>78.010000000000005</v>
      </c>
      <c r="K59" s="74">
        <v>264.065833</v>
      </c>
      <c r="L59" s="74">
        <v>101.655</v>
      </c>
      <c r="M59" s="31">
        <f t="shared" si="12"/>
        <v>159.76669421081107</v>
      </c>
      <c r="N59" s="174">
        <f t="shared" si="13"/>
        <v>27.025889352295213</v>
      </c>
    </row>
    <row r="60" spans="1:14" ht="14.25" customHeight="1">
      <c r="A60" s="207"/>
      <c r="B60" s="201" t="s">
        <v>26</v>
      </c>
      <c r="C60" s="72">
        <v>27.125142</v>
      </c>
      <c r="D60" s="72">
        <v>64.279876000000002</v>
      </c>
      <c r="E60" s="72">
        <v>45.153871000000002</v>
      </c>
      <c r="F60" s="155">
        <f t="shared" si="14"/>
        <v>42.357398328041462</v>
      </c>
      <c r="G60" s="72">
        <v>883</v>
      </c>
      <c r="H60" s="72">
        <v>288387.94</v>
      </c>
      <c r="I60" s="72">
        <v>1</v>
      </c>
      <c r="J60" s="72">
        <v>27.141774000000002</v>
      </c>
      <c r="K60" s="72">
        <v>43.680995000000003</v>
      </c>
      <c r="L60" s="72">
        <v>22.952914</v>
      </c>
      <c r="M60" s="31">
        <f t="shared" si="12"/>
        <v>90.306969302459834</v>
      </c>
      <c r="N60" s="174">
        <f t="shared" si="13"/>
        <v>0.9034668336849303</v>
      </c>
    </row>
    <row r="61" spans="1:14" ht="14.25" customHeight="1">
      <c r="A61" s="207"/>
      <c r="B61" s="201" t="s">
        <v>27</v>
      </c>
      <c r="C61" s="72">
        <f>+C62+C63+C64</f>
        <v>14.557399</v>
      </c>
      <c r="D61" s="72">
        <f>+D62+D63+D64</f>
        <v>22.776710999999999</v>
      </c>
      <c r="E61" s="72">
        <v>17.368182999999998</v>
      </c>
      <c r="F61" s="155">
        <f t="shared" si="14"/>
        <v>31.140436509679802</v>
      </c>
      <c r="G61" s="72">
        <v>20</v>
      </c>
      <c r="H61" s="72">
        <v>3009.7799999999997</v>
      </c>
      <c r="I61" s="72">
        <v>0</v>
      </c>
      <c r="J61" s="72">
        <v>0</v>
      </c>
      <c r="K61" s="72">
        <v>0</v>
      </c>
      <c r="L61" s="72">
        <v>21.170076000000002</v>
      </c>
      <c r="M61" s="31">
        <f t="shared" si="12"/>
        <v>-100</v>
      </c>
      <c r="N61" s="174">
        <f t="shared" si="13"/>
        <v>4.7228603957918791</v>
      </c>
    </row>
    <row r="62" spans="1:14" ht="14.25" customHeight="1">
      <c r="A62" s="207"/>
      <c r="B62" s="14" t="s">
        <v>28</v>
      </c>
      <c r="C62" s="75">
        <v>0</v>
      </c>
      <c r="D62" s="75">
        <v>6.6949059999999996</v>
      </c>
      <c r="E62" s="75">
        <v>11.625501</v>
      </c>
      <c r="F62" s="155">
        <f t="shared" si="14"/>
        <v>-42.411892614348403</v>
      </c>
      <c r="G62" s="75">
        <v>11</v>
      </c>
      <c r="H62" s="75">
        <v>1209.8</v>
      </c>
      <c r="I62" s="75">
        <v>0</v>
      </c>
      <c r="J62" s="72">
        <v>0</v>
      </c>
      <c r="K62" s="75">
        <v>0</v>
      </c>
      <c r="L62" s="75">
        <v>0</v>
      </c>
      <c r="M62" s="31">
        <v>0</v>
      </c>
      <c r="N62" s="174">
        <f t="shared" si="13"/>
        <v>4.3228505608707781</v>
      </c>
    </row>
    <row r="63" spans="1:14" ht="14.25" customHeight="1">
      <c r="A63" s="207"/>
      <c r="B63" s="14" t="s">
        <v>29</v>
      </c>
      <c r="C63" s="75">
        <v>4.466075</v>
      </c>
      <c r="D63" s="75">
        <v>4.466075</v>
      </c>
      <c r="E63" s="75">
        <v>0</v>
      </c>
      <c r="F63" s="155" t="e">
        <f t="shared" si="14"/>
        <v>#DIV/0!</v>
      </c>
      <c r="G63" s="75">
        <v>4</v>
      </c>
      <c r="H63" s="75">
        <v>1389.56</v>
      </c>
      <c r="I63" s="75">
        <v>0</v>
      </c>
      <c r="J63" s="72">
        <v>0</v>
      </c>
      <c r="K63" s="75">
        <v>0</v>
      </c>
      <c r="L63" s="75">
        <v>0.42304000000000003</v>
      </c>
      <c r="M63" s="31">
        <f>(K63-L63)/L63*100</f>
        <v>-100</v>
      </c>
      <c r="N63" s="174">
        <f t="shared" si="13"/>
        <v>20.914944619645919</v>
      </c>
    </row>
    <row r="64" spans="1:14" ht="14.25" customHeight="1">
      <c r="A64" s="207"/>
      <c r="B64" s="14" t="s">
        <v>30</v>
      </c>
      <c r="C64" s="75">
        <v>10.091324</v>
      </c>
      <c r="D64" s="75">
        <v>11.615729999999999</v>
      </c>
      <c r="E64" s="75">
        <v>5.7426820000000003</v>
      </c>
      <c r="F64" s="155">
        <f t="shared" si="14"/>
        <v>102.27012395950183</v>
      </c>
      <c r="G64" s="75">
        <v>5</v>
      </c>
      <c r="H64" s="75">
        <v>410.42</v>
      </c>
      <c r="I64" s="75">
        <v>0</v>
      </c>
      <c r="J64" s="72">
        <v>0</v>
      </c>
      <c r="K64" s="72">
        <v>0</v>
      </c>
      <c r="L64" s="75">
        <v>20.747036000000001</v>
      </c>
      <c r="M64" s="31">
        <f>(K64-L64)/L64*100</f>
        <v>-100</v>
      </c>
      <c r="N64" s="174">
        <f t="shared" si="13"/>
        <v>32.30218484198091</v>
      </c>
    </row>
    <row r="65" spans="1:14" ht="14.25" customHeight="1" thickBot="1">
      <c r="A65" s="208"/>
      <c r="B65" s="15" t="s">
        <v>31</v>
      </c>
      <c r="C65" s="16">
        <f t="shared" ref="C65:L65" si="15">C53+C55+C56+C57+C58+C59+C60+C61</f>
        <v>983.1412590000001</v>
      </c>
      <c r="D65" s="16">
        <f t="shared" si="15"/>
        <v>2027.7999340000008</v>
      </c>
      <c r="E65" s="16">
        <f>E53+E55+E56+E57+E58+E59+E60+E61</f>
        <v>1194.3874710000009</v>
      </c>
      <c r="F65" s="156">
        <f t="shared" si="14"/>
        <v>69.777394960634126</v>
      </c>
      <c r="G65" s="16">
        <f t="shared" si="15"/>
        <v>6652</v>
      </c>
      <c r="H65" s="16">
        <f>H53+H55+H56+H57+H58+H59+H60+H61</f>
        <v>2177012.5999999996</v>
      </c>
      <c r="I65" s="16">
        <f t="shared" si="15"/>
        <v>83</v>
      </c>
      <c r="J65" s="16">
        <f t="shared" si="15"/>
        <v>455.28317299999998</v>
      </c>
      <c r="K65" s="16">
        <f t="shared" si="15"/>
        <v>1049.4859960000001</v>
      </c>
      <c r="L65" s="16">
        <f t="shared" si="15"/>
        <v>572.21393899999998</v>
      </c>
      <c r="M65" s="16">
        <f t="shared" si="12"/>
        <v>83.407974617689305</v>
      </c>
      <c r="N65" s="175">
        <f t="shared" si="13"/>
        <v>6.9537502754200702</v>
      </c>
    </row>
    <row r="66" spans="1:14" ht="14.25" thickTop="1">
      <c r="A66" s="226" t="s">
        <v>35</v>
      </c>
      <c r="B66" s="201" t="s">
        <v>19</v>
      </c>
      <c r="C66" s="32">
        <v>69.265009000000006</v>
      </c>
      <c r="D66" s="32">
        <v>175.294274</v>
      </c>
      <c r="E66" s="32">
        <v>95.094920000000002</v>
      </c>
      <c r="F66" s="155">
        <f t="shared" si="14"/>
        <v>84.336107543915062</v>
      </c>
      <c r="G66" s="31">
        <v>1035</v>
      </c>
      <c r="H66" s="31">
        <v>129711.103198</v>
      </c>
      <c r="I66" s="31">
        <v>159</v>
      </c>
      <c r="J66" s="31">
        <v>15.219455</v>
      </c>
      <c r="K66" s="31">
        <v>45.999484000000002</v>
      </c>
      <c r="L66" s="68">
        <v>64.755457000000007</v>
      </c>
      <c r="M66" s="31">
        <f t="shared" ref="M66:M81" si="16">(K66-L66)/L66*100</f>
        <v>-28.964312613838867</v>
      </c>
      <c r="N66" s="174">
        <f>D66/D327*100</f>
        <v>1.1687616908698457</v>
      </c>
    </row>
    <row r="67" spans="1:14">
      <c r="A67" s="226"/>
      <c r="B67" s="201" t="s">
        <v>20</v>
      </c>
      <c r="C67" s="31">
        <v>12.56662</v>
      </c>
      <c r="D67" s="31">
        <v>32.640355999999997</v>
      </c>
      <c r="E67" s="31">
        <v>36.680359000000003</v>
      </c>
      <c r="F67" s="155">
        <f t="shared" si="14"/>
        <v>-11.014077043248147</v>
      </c>
      <c r="G67" s="31">
        <v>414</v>
      </c>
      <c r="H67" s="31">
        <v>8220</v>
      </c>
      <c r="I67" s="31">
        <v>68</v>
      </c>
      <c r="J67" s="31">
        <v>4.8186850000000003</v>
      </c>
      <c r="K67" s="31">
        <v>20.981155000000001</v>
      </c>
      <c r="L67" s="68">
        <v>4.5346799999999998</v>
      </c>
      <c r="M67" s="31">
        <f t="shared" si="16"/>
        <v>362.68215177256167</v>
      </c>
      <c r="N67" s="174">
        <f>D67/D328*100</f>
        <v>0.74296556212402831</v>
      </c>
    </row>
    <row r="68" spans="1:14">
      <c r="A68" s="226"/>
      <c r="B68" s="201" t="s">
        <v>21</v>
      </c>
      <c r="C68" s="31">
        <v>1.0133639999999999</v>
      </c>
      <c r="D68" s="12">
        <v>1.0133639999999999</v>
      </c>
      <c r="E68" s="31">
        <v>0</v>
      </c>
      <c r="F68" s="31">
        <v>0</v>
      </c>
      <c r="G68" s="31">
        <v>1</v>
      </c>
      <c r="H68" s="31">
        <v>2980.5495000000001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174">
        <f>D68/D329*100</f>
        <v>0.10903222819563388</v>
      </c>
    </row>
    <row r="69" spans="1:14">
      <c r="A69" s="226"/>
      <c r="B69" s="201" t="s">
        <v>22</v>
      </c>
      <c r="C69" s="31">
        <v>-1.5224E-2</v>
      </c>
      <c r="D69" s="12">
        <v>3.6440000000000001E-3</v>
      </c>
      <c r="E69" s="31">
        <v>0.44811499999999999</v>
      </c>
      <c r="F69" s="155">
        <f>(D69-E69)/E69*100</f>
        <v>-99.186815884315422</v>
      </c>
      <c r="G69" s="31">
        <v>2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174">
        <f>D69/D330*100</f>
        <v>4.295016493658927E-4</v>
      </c>
    </row>
    <row r="70" spans="1:14">
      <c r="A70" s="226"/>
      <c r="B70" s="201" t="s">
        <v>23</v>
      </c>
      <c r="C70" s="31">
        <v>0.124529</v>
      </c>
      <c r="D70" s="12">
        <v>0.124529</v>
      </c>
      <c r="E70" s="31"/>
      <c r="F70" s="31">
        <v>0</v>
      </c>
      <c r="G70" s="31">
        <v>14</v>
      </c>
      <c r="H70" s="31">
        <v>6.6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174">
        <f t="shared" ref="N70:N77" si="17">D70/D331*100</f>
        <v>9.6240996500557133E-2</v>
      </c>
    </row>
    <row r="71" spans="1:14">
      <c r="A71" s="226"/>
      <c r="B71" s="201" t="s">
        <v>24</v>
      </c>
      <c r="C71" s="31">
        <v>13.880081000000001</v>
      </c>
      <c r="D71" s="12">
        <v>40.998081999999997</v>
      </c>
      <c r="E71" s="31">
        <v>52.229993</v>
      </c>
      <c r="F71" s="155">
        <f>(D71-E71)/E71*100</f>
        <v>-21.504714733544009</v>
      </c>
      <c r="G71" s="31">
        <v>43</v>
      </c>
      <c r="H71" s="31">
        <v>143203.02420000001</v>
      </c>
      <c r="I71" s="31">
        <v>3</v>
      </c>
      <c r="J71" s="31">
        <v>3.784335</v>
      </c>
      <c r="K71" s="31">
        <v>6.9454529999999997</v>
      </c>
      <c r="L71" s="68">
        <v>1.585866</v>
      </c>
      <c r="M71" s="31">
        <f>(K71-L71)/L71*100</f>
        <v>337.95963845621253</v>
      </c>
      <c r="N71" s="174">
        <f t="shared" si="17"/>
        <v>2.6344718850150719</v>
      </c>
    </row>
    <row r="72" spans="1:14">
      <c r="A72" s="226"/>
      <c r="B72" s="201" t="s">
        <v>25</v>
      </c>
      <c r="C72" s="31">
        <v>0</v>
      </c>
      <c r="D72" s="12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174">
        <f t="shared" si="17"/>
        <v>0</v>
      </c>
    </row>
    <row r="73" spans="1:14">
      <c r="A73" s="226"/>
      <c r="B73" s="201" t="s">
        <v>26</v>
      </c>
      <c r="C73" s="31">
        <v>5.5653050000000004</v>
      </c>
      <c r="D73" s="12">
        <v>24.99</v>
      </c>
      <c r="E73" s="31">
        <v>22.257327</v>
      </c>
      <c r="F73" s="155">
        <f>(D73-E73)/E73*100</f>
        <v>12.277633338450741</v>
      </c>
      <c r="G73" s="31">
        <v>344</v>
      </c>
      <c r="H73" s="31">
        <v>58879.78</v>
      </c>
      <c r="I73" s="31">
        <v>19</v>
      </c>
      <c r="J73" s="31">
        <v>22.249275000000001</v>
      </c>
      <c r="K73" s="31">
        <v>28.038954</v>
      </c>
      <c r="L73" s="68">
        <v>7.3236340000000002</v>
      </c>
      <c r="M73" s="31">
        <f t="shared" si="16"/>
        <v>282.85575166645407</v>
      </c>
      <c r="N73" s="174">
        <f t="shared" si="17"/>
        <v>0.35123957261190741</v>
      </c>
    </row>
    <row r="74" spans="1:14">
      <c r="A74" s="226"/>
      <c r="B74" s="201" t="s">
        <v>27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174">
        <f t="shared" si="17"/>
        <v>0</v>
      </c>
    </row>
    <row r="75" spans="1:14">
      <c r="A75" s="226"/>
      <c r="B75" s="14" t="s">
        <v>28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174">
        <f t="shared" si="17"/>
        <v>0</v>
      </c>
    </row>
    <row r="76" spans="1:14">
      <c r="A76" s="226"/>
      <c r="B76" s="14" t="s">
        <v>29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174">
        <f t="shared" si="17"/>
        <v>0</v>
      </c>
    </row>
    <row r="77" spans="1:14">
      <c r="A77" s="226"/>
      <c r="B77" s="14" t="s">
        <v>30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174">
        <f t="shared" si="17"/>
        <v>0</v>
      </c>
    </row>
    <row r="78" spans="1:14" ht="14.25" thickBot="1">
      <c r="A78" s="227"/>
      <c r="B78" s="15" t="s">
        <v>31</v>
      </c>
      <c r="C78" s="16">
        <f t="shared" ref="C78:K78" si="18">C66+C68+C69+C70+C71+C72+C73+C74</f>
        <v>89.833063999999993</v>
      </c>
      <c r="D78" s="16">
        <f t="shared" si="18"/>
        <v>242.42389300000002</v>
      </c>
      <c r="E78" s="16">
        <f t="shared" si="18"/>
        <v>170.03035500000001</v>
      </c>
      <c r="F78" s="156">
        <f t="shared" ref="F78:F84" si="19">(D78-E78)/E78*100</f>
        <v>42.576831648678258</v>
      </c>
      <c r="G78" s="16">
        <f t="shared" si="18"/>
        <v>1439</v>
      </c>
      <c r="H78" s="16">
        <f t="shared" si="18"/>
        <v>334781.05689800007</v>
      </c>
      <c r="I78" s="16">
        <f t="shared" si="18"/>
        <v>181</v>
      </c>
      <c r="J78" s="16">
        <f t="shared" si="18"/>
        <v>41.253064999999999</v>
      </c>
      <c r="K78" s="16">
        <f t="shared" si="18"/>
        <v>80.983891</v>
      </c>
      <c r="L78" s="16">
        <f>L66+L68+L69+L70+L71+L72+L73+L74</f>
        <v>73.664957000000001</v>
      </c>
      <c r="M78" s="16">
        <f t="shared" si="16"/>
        <v>9.9354351079034764</v>
      </c>
      <c r="N78" s="175">
        <f>D78/D339*100</f>
        <v>0.83132225445528352</v>
      </c>
    </row>
    <row r="79" spans="1:14" ht="14.25" thickTop="1">
      <c r="A79" s="223" t="s">
        <v>36</v>
      </c>
      <c r="B79" s="201" t="s">
        <v>19</v>
      </c>
      <c r="C79" s="23">
        <v>152.54212899999999</v>
      </c>
      <c r="D79" s="23">
        <v>382.763147</v>
      </c>
      <c r="E79" s="11">
        <v>222.91861299999999</v>
      </c>
      <c r="F79" s="155">
        <f t="shared" si="19"/>
        <v>71.705333102893491</v>
      </c>
      <c r="G79" s="23">
        <v>3291</v>
      </c>
      <c r="H79" s="23">
        <v>287898.12682</v>
      </c>
      <c r="I79" s="23">
        <v>325</v>
      </c>
      <c r="J79" s="23">
        <v>127.85780099999999</v>
      </c>
      <c r="K79" s="23">
        <v>193.477226</v>
      </c>
      <c r="L79" s="23">
        <v>140.194121</v>
      </c>
      <c r="M79" s="31">
        <f t="shared" si="16"/>
        <v>38.006661491889524</v>
      </c>
      <c r="N79" s="174">
        <f t="shared" ref="N79:N91" si="20">D79/D327*100</f>
        <v>2.5520451563088895</v>
      </c>
    </row>
    <row r="80" spans="1:14">
      <c r="A80" s="207"/>
      <c r="B80" s="201" t="s">
        <v>20</v>
      </c>
      <c r="C80" s="23">
        <v>65.434481000000005</v>
      </c>
      <c r="D80" s="23">
        <v>158.647651</v>
      </c>
      <c r="E80" s="23">
        <v>88.563754000000003</v>
      </c>
      <c r="F80" s="155">
        <f t="shared" si="19"/>
        <v>79.133837303238067</v>
      </c>
      <c r="G80" s="23">
        <v>1785</v>
      </c>
      <c r="H80" s="23">
        <v>35700</v>
      </c>
      <c r="I80" s="23">
        <v>197</v>
      </c>
      <c r="J80" s="23">
        <v>59.285727000000001</v>
      </c>
      <c r="K80" s="23">
        <v>99.240956999999995</v>
      </c>
      <c r="L80" s="23">
        <v>41.126617000000003</v>
      </c>
      <c r="M80" s="31">
        <f t="shared" si="16"/>
        <v>141.30590901751046</v>
      </c>
      <c r="N80" s="174">
        <f t="shared" si="20"/>
        <v>3.6111659200307638</v>
      </c>
    </row>
    <row r="81" spans="1:14">
      <c r="A81" s="207"/>
      <c r="B81" s="201" t="s">
        <v>21</v>
      </c>
      <c r="C81" s="23">
        <v>3.0656289999999999</v>
      </c>
      <c r="D81" s="23">
        <v>3.4099569999999999</v>
      </c>
      <c r="E81" s="23">
        <v>3.5692029999999999</v>
      </c>
      <c r="F81" s="155">
        <f t="shared" si="19"/>
        <v>-4.4616683332385412</v>
      </c>
      <c r="G81" s="23">
        <v>5</v>
      </c>
      <c r="H81" s="23">
        <v>26599.200000000001</v>
      </c>
      <c r="I81" s="23">
        <v>0</v>
      </c>
      <c r="J81" s="23">
        <v>0</v>
      </c>
      <c r="K81" s="23">
        <v>0</v>
      </c>
      <c r="L81" s="23">
        <v>1.0835079999999999</v>
      </c>
      <c r="M81" s="31">
        <f t="shared" si="16"/>
        <v>-100</v>
      </c>
      <c r="N81" s="174">
        <f t="shared" si="20"/>
        <v>0.36689206421512816</v>
      </c>
    </row>
    <row r="82" spans="1:14">
      <c r="A82" s="207"/>
      <c r="B82" s="201" t="s">
        <v>22</v>
      </c>
      <c r="C82" s="23">
        <v>0.52736799999999995</v>
      </c>
      <c r="D82" s="23">
        <v>1.3608910000000001</v>
      </c>
      <c r="E82" s="23">
        <v>0.69026299999999996</v>
      </c>
      <c r="F82" s="155">
        <f t="shared" si="19"/>
        <v>97.155432059953981</v>
      </c>
      <c r="G82" s="23">
        <v>193</v>
      </c>
      <c r="H82" s="23">
        <v>11683.1</v>
      </c>
      <c r="I82" s="23">
        <v>0</v>
      </c>
      <c r="J82" s="23">
        <v>0</v>
      </c>
      <c r="K82" s="23">
        <v>0</v>
      </c>
      <c r="L82" s="23">
        <v>0</v>
      </c>
      <c r="M82" s="31">
        <v>0</v>
      </c>
      <c r="N82" s="174">
        <f t="shared" si="20"/>
        <v>0.1604020112807901</v>
      </c>
    </row>
    <row r="83" spans="1:14">
      <c r="A83" s="207"/>
      <c r="B83" s="201" t="s">
        <v>23</v>
      </c>
      <c r="C83" s="23">
        <v>6.6236110000000004</v>
      </c>
      <c r="D83" s="23">
        <v>10.113415</v>
      </c>
      <c r="E83" s="23">
        <v>8.7854385100000005</v>
      </c>
      <c r="F83" s="155">
        <f t="shared" si="19"/>
        <v>15.115654027837468</v>
      </c>
      <c r="G83" s="23">
        <v>143</v>
      </c>
      <c r="H83" s="23">
        <v>90482</v>
      </c>
      <c r="I83" s="23">
        <v>0</v>
      </c>
      <c r="J83" s="23">
        <v>0</v>
      </c>
      <c r="K83" s="23">
        <v>0</v>
      </c>
      <c r="L83" s="23">
        <v>0</v>
      </c>
      <c r="M83" s="31">
        <v>0</v>
      </c>
      <c r="N83" s="174">
        <f t="shared" si="20"/>
        <v>7.81605198486844</v>
      </c>
    </row>
    <row r="84" spans="1:14">
      <c r="A84" s="207"/>
      <c r="B84" s="201" t="s">
        <v>24</v>
      </c>
      <c r="C84" s="23">
        <v>8.2582550000000001</v>
      </c>
      <c r="D84" s="23">
        <v>14.506155</v>
      </c>
      <c r="E84" s="23">
        <v>15.834277999999999</v>
      </c>
      <c r="F84" s="155">
        <f t="shared" si="19"/>
        <v>-8.387644829780049</v>
      </c>
      <c r="G84" s="23">
        <v>38</v>
      </c>
      <c r="H84" s="23">
        <v>33893.791235999997</v>
      </c>
      <c r="I84" s="23">
        <v>1</v>
      </c>
      <c r="J84" s="23">
        <v>2</v>
      </c>
      <c r="K84" s="23">
        <v>2</v>
      </c>
      <c r="L84" s="23">
        <v>0.2</v>
      </c>
      <c r="M84" s="31">
        <f>(K84-L84)/L84*100</f>
        <v>900</v>
      </c>
      <c r="N84" s="174">
        <f t="shared" si="20"/>
        <v>0.93214256967364506</v>
      </c>
    </row>
    <row r="85" spans="1:14">
      <c r="A85" s="207"/>
      <c r="B85" s="201" t="s">
        <v>25</v>
      </c>
      <c r="C85" s="23">
        <v>0</v>
      </c>
      <c r="D85" s="23">
        <v>0</v>
      </c>
      <c r="E85" s="23">
        <v>0</v>
      </c>
      <c r="F85" s="31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31">
        <v>0</v>
      </c>
      <c r="N85" s="174">
        <f t="shared" si="20"/>
        <v>0</v>
      </c>
    </row>
    <row r="86" spans="1:14">
      <c r="A86" s="207"/>
      <c r="B86" s="201" t="s">
        <v>26</v>
      </c>
      <c r="C86" s="23">
        <v>26.528652000000001</v>
      </c>
      <c r="D86" s="23">
        <v>62.449545999999998</v>
      </c>
      <c r="E86" s="23">
        <v>49.921398000000003</v>
      </c>
      <c r="F86" s="155">
        <f>(D86-E86)/E86*100</f>
        <v>25.095747518929645</v>
      </c>
      <c r="G86" s="23">
        <v>1364</v>
      </c>
      <c r="H86" s="23">
        <v>561954.13</v>
      </c>
      <c r="I86" s="23">
        <v>73</v>
      </c>
      <c r="J86" s="23">
        <v>6.5089860000000002</v>
      </c>
      <c r="K86" s="23">
        <v>15.512739</v>
      </c>
      <c r="L86" s="23">
        <v>25.802931000000001</v>
      </c>
      <c r="M86" s="31">
        <f>(K86-L86)/L86*100</f>
        <v>-39.879934570223831</v>
      </c>
      <c r="N86" s="174">
        <f t="shared" si="20"/>
        <v>0.87774117034204302</v>
      </c>
    </row>
    <row r="87" spans="1:14">
      <c r="A87" s="207"/>
      <c r="B87" s="201" t="s">
        <v>27</v>
      </c>
      <c r="C87" s="23">
        <v>63.799300000000002</v>
      </c>
      <c r="D87" s="23">
        <v>163.2893</v>
      </c>
      <c r="E87" s="23">
        <v>0</v>
      </c>
      <c r="F87" s="31">
        <v>0</v>
      </c>
      <c r="G87" s="23">
        <v>33</v>
      </c>
      <c r="H87" s="23">
        <v>530.33000000000004</v>
      </c>
      <c r="I87" s="23">
        <v>0</v>
      </c>
      <c r="J87" s="23">
        <v>0</v>
      </c>
      <c r="K87" s="23">
        <v>0</v>
      </c>
      <c r="L87" s="23">
        <v>0</v>
      </c>
      <c r="M87" s="31">
        <v>0</v>
      </c>
      <c r="N87" s="174">
        <f t="shared" si="20"/>
        <v>33.858820442801374</v>
      </c>
    </row>
    <row r="88" spans="1:14">
      <c r="A88" s="207"/>
      <c r="B88" s="14" t="s">
        <v>28</v>
      </c>
      <c r="C88" s="23">
        <v>0</v>
      </c>
      <c r="D88" s="23">
        <v>0</v>
      </c>
      <c r="E88" s="23">
        <v>0</v>
      </c>
      <c r="F88" s="31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1">
        <v>0</v>
      </c>
      <c r="N88" s="174">
        <f t="shared" si="20"/>
        <v>0</v>
      </c>
    </row>
    <row r="89" spans="1:14">
      <c r="A89" s="207"/>
      <c r="B89" s="14" t="s">
        <v>29</v>
      </c>
      <c r="C89" s="23">
        <v>0</v>
      </c>
      <c r="D89" s="23">
        <v>0</v>
      </c>
      <c r="E89" s="13">
        <v>0</v>
      </c>
      <c r="F89" s="31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>
        <v>0</v>
      </c>
      <c r="N89" s="174">
        <f t="shared" si="20"/>
        <v>0</v>
      </c>
    </row>
    <row r="90" spans="1:14">
      <c r="A90" s="207"/>
      <c r="B90" s="14" t="s">
        <v>30</v>
      </c>
      <c r="C90" s="33">
        <v>63.799300000000002</v>
      </c>
      <c r="D90" s="33">
        <v>0</v>
      </c>
      <c r="E90" s="33">
        <v>0</v>
      </c>
      <c r="F90" s="31">
        <v>0</v>
      </c>
      <c r="G90" s="61">
        <v>33</v>
      </c>
      <c r="H90" s="61">
        <v>530.33000000000004</v>
      </c>
      <c r="I90" s="77">
        <v>0</v>
      </c>
      <c r="J90" s="23">
        <v>0</v>
      </c>
      <c r="K90" s="23">
        <v>0</v>
      </c>
      <c r="L90" s="13">
        <v>0</v>
      </c>
      <c r="M90" s="31">
        <v>0</v>
      </c>
      <c r="N90" s="174">
        <f t="shared" si="20"/>
        <v>0</v>
      </c>
    </row>
    <row r="91" spans="1:14" ht="14.25" thickBot="1">
      <c r="A91" s="208"/>
      <c r="B91" s="15" t="s">
        <v>31</v>
      </c>
      <c r="C91" s="16">
        <f t="shared" ref="C91:K91" si="21">C79+C81+C82+C83+C84+C85+C86+C87</f>
        <v>261.344944</v>
      </c>
      <c r="D91" s="16">
        <f t="shared" si="21"/>
        <v>637.89241099999992</v>
      </c>
      <c r="E91" s="16">
        <f t="shared" si="21"/>
        <v>301.71919350999997</v>
      </c>
      <c r="F91" s="156">
        <f>(D91-E91)/E91*100</f>
        <v>111.41923507722026</v>
      </c>
      <c r="G91" s="16">
        <f t="shared" si="21"/>
        <v>5067</v>
      </c>
      <c r="H91" s="16">
        <f t="shared" si="21"/>
        <v>1013040.6780559999</v>
      </c>
      <c r="I91" s="16">
        <f t="shared" si="21"/>
        <v>399</v>
      </c>
      <c r="J91" s="16">
        <f t="shared" si="21"/>
        <v>136.36678699999999</v>
      </c>
      <c r="K91" s="16">
        <f t="shared" si="21"/>
        <v>210.98996500000001</v>
      </c>
      <c r="L91" s="16">
        <f>L79+L81+L82+L83+L84+L85+L86+L87</f>
        <v>167.28055999999998</v>
      </c>
      <c r="M91" s="16">
        <f>(K91-L91)/L91*100</f>
        <v>26.129399016837361</v>
      </c>
      <c r="N91" s="175">
        <f t="shared" si="20"/>
        <v>2.1874665514608997</v>
      </c>
    </row>
    <row r="92" spans="1:14" ht="14.25" thickTop="1"/>
    <row r="95" spans="1:14" s="57" customFormat="1" ht="18.75">
      <c r="A95" s="210" t="str">
        <f>A1</f>
        <v>2023年2月丹东市财产保险业务统计表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</row>
    <row r="96" spans="1:14" s="57" customFormat="1" ht="14.25" thickBot="1">
      <c r="B96" s="59" t="s">
        <v>0</v>
      </c>
      <c r="C96" s="58"/>
      <c r="D96" s="58"/>
      <c r="F96" s="153"/>
      <c r="G96" s="73" t="str">
        <f>G2</f>
        <v>（2023年2月）</v>
      </c>
      <c r="H96" s="58"/>
      <c r="I96" s="58"/>
      <c r="J96" s="58"/>
      <c r="K96" s="58"/>
      <c r="L96" s="59" t="s">
        <v>1</v>
      </c>
      <c r="N96" s="173"/>
    </row>
    <row r="97" spans="1:14" ht="13.5" customHeight="1">
      <c r="A97" s="206" t="s">
        <v>117</v>
      </c>
      <c r="B97" s="9" t="s">
        <v>3</v>
      </c>
      <c r="C97" s="216" t="s">
        <v>4</v>
      </c>
      <c r="D97" s="217"/>
      <c r="E97" s="217"/>
      <c r="F97" s="218"/>
      <c r="G97" s="211" t="s">
        <v>5</v>
      </c>
      <c r="H97" s="211"/>
      <c r="I97" s="211" t="s">
        <v>6</v>
      </c>
      <c r="J97" s="211"/>
      <c r="K97" s="211"/>
      <c r="L97" s="211"/>
      <c r="M97" s="211"/>
      <c r="N97" s="214" t="s">
        <v>7</v>
      </c>
    </row>
    <row r="98" spans="1:14">
      <c r="A98" s="207"/>
      <c r="B98" s="10" t="s">
        <v>8</v>
      </c>
      <c r="C98" s="219" t="s">
        <v>9</v>
      </c>
      <c r="D98" s="219" t="s">
        <v>10</v>
      </c>
      <c r="E98" s="219" t="s">
        <v>11</v>
      </c>
      <c r="F98" s="159" t="s">
        <v>12</v>
      </c>
      <c r="G98" s="213" t="s">
        <v>13</v>
      </c>
      <c r="H98" s="213" t="s">
        <v>14</v>
      </c>
      <c r="I98" s="201" t="s">
        <v>13</v>
      </c>
      <c r="J98" s="213" t="s">
        <v>15</v>
      </c>
      <c r="K98" s="213"/>
      <c r="L98" s="213"/>
      <c r="M98" s="201" t="s">
        <v>12</v>
      </c>
      <c r="N98" s="215"/>
    </row>
    <row r="99" spans="1:14">
      <c r="A99" s="222"/>
      <c r="B99" s="169" t="s">
        <v>16</v>
      </c>
      <c r="C99" s="220"/>
      <c r="D99" s="220"/>
      <c r="E99" s="220"/>
      <c r="F99" s="160" t="s">
        <v>17</v>
      </c>
      <c r="G99" s="213"/>
      <c r="H99" s="213"/>
      <c r="I99" s="33" t="s">
        <v>18</v>
      </c>
      <c r="J99" s="201" t="s">
        <v>9</v>
      </c>
      <c r="K99" s="201" t="s">
        <v>10</v>
      </c>
      <c r="L99" s="201" t="s">
        <v>11</v>
      </c>
      <c r="M99" s="201" t="s">
        <v>17</v>
      </c>
      <c r="N99" s="202" t="s">
        <v>17</v>
      </c>
    </row>
    <row r="100" spans="1:14" ht="14.25" customHeight="1">
      <c r="A100" s="221" t="s">
        <v>37</v>
      </c>
      <c r="B100" s="201" t="s">
        <v>19</v>
      </c>
      <c r="C100" s="75">
        <v>41.8</v>
      </c>
      <c r="D100" s="75">
        <v>97.71</v>
      </c>
      <c r="E100" s="75">
        <v>131.63</v>
      </c>
      <c r="F100" s="155">
        <f>(D100-E100)/E100*100</f>
        <v>-25.76920154979868</v>
      </c>
      <c r="G100" s="75">
        <v>878</v>
      </c>
      <c r="H100" s="75">
        <v>77332.7</v>
      </c>
      <c r="I100" s="72">
        <v>149</v>
      </c>
      <c r="J100" s="72">
        <v>24.79</v>
      </c>
      <c r="K100" s="72">
        <v>58.91</v>
      </c>
      <c r="L100" s="72">
        <v>146.12</v>
      </c>
      <c r="M100" s="31">
        <f>(K100-L100)/L100*100</f>
        <v>-59.683821516561729</v>
      </c>
      <c r="N100" s="174">
        <f t="shared" ref="N100:N112" si="22">D100/D327*100</f>
        <v>0.65147424504517826</v>
      </c>
    </row>
    <row r="101" spans="1:14" ht="14.25" customHeight="1">
      <c r="A101" s="207"/>
      <c r="B101" s="201" t="s">
        <v>20</v>
      </c>
      <c r="C101" s="75">
        <v>19.84</v>
      </c>
      <c r="D101" s="75">
        <v>46.44</v>
      </c>
      <c r="E101" s="75">
        <v>54.16</v>
      </c>
      <c r="F101" s="155">
        <f>(D101-E101)/E101*100</f>
        <v>-14.254062038404724</v>
      </c>
      <c r="G101" s="75">
        <v>483</v>
      </c>
      <c r="H101" s="75">
        <v>9680</v>
      </c>
      <c r="I101" s="72">
        <v>77</v>
      </c>
      <c r="J101" s="72">
        <v>11.64</v>
      </c>
      <c r="K101" s="72">
        <v>35.090000000000003</v>
      </c>
      <c r="L101" s="72">
        <v>35.659999999999997</v>
      </c>
      <c r="M101" s="31">
        <f>(K101-L101)/L101*100</f>
        <v>-1.5984296130117588</v>
      </c>
      <c r="N101" s="174">
        <f t="shared" si="22"/>
        <v>1.057075502026996</v>
      </c>
    </row>
    <row r="102" spans="1:14" ht="14.25" customHeight="1">
      <c r="A102" s="207"/>
      <c r="B102" s="201" t="s">
        <v>21</v>
      </c>
      <c r="C102" s="23">
        <v>0</v>
      </c>
      <c r="D102" s="23">
        <v>0</v>
      </c>
      <c r="E102" s="75">
        <v>1.53</v>
      </c>
      <c r="F102" s="155">
        <f>(D102-E102)/E102*100</f>
        <v>-100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174">
        <f t="shared" si="22"/>
        <v>0</v>
      </c>
    </row>
    <row r="103" spans="1:14" ht="14.25" customHeight="1">
      <c r="A103" s="207"/>
      <c r="B103" s="201" t="s">
        <v>22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174">
        <f t="shared" si="22"/>
        <v>0</v>
      </c>
    </row>
    <row r="104" spans="1:14" ht="14.25" customHeight="1">
      <c r="A104" s="207"/>
      <c r="B104" s="201" t="s">
        <v>23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174">
        <f t="shared" si="22"/>
        <v>0</v>
      </c>
    </row>
    <row r="105" spans="1:14" ht="14.25" customHeight="1">
      <c r="A105" s="207"/>
      <c r="B105" s="201" t="s">
        <v>24</v>
      </c>
      <c r="C105" s="75">
        <v>2.0699999999999998</v>
      </c>
      <c r="D105" s="75">
        <v>6.77</v>
      </c>
      <c r="E105" s="75">
        <v>9.56</v>
      </c>
      <c r="F105" s="155">
        <f>(D105-E105)/E105*100</f>
        <v>-29.184100418410054</v>
      </c>
      <c r="G105" s="75">
        <v>56</v>
      </c>
      <c r="H105" s="75">
        <v>22199.31</v>
      </c>
      <c r="I105" s="72">
        <v>4</v>
      </c>
      <c r="J105" s="23">
        <v>0</v>
      </c>
      <c r="K105" s="72">
        <v>1.77</v>
      </c>
      <c r="L105" s="72">
        <v>1.77</v>
      </c>
      <c r="M105" s="31">
        <f>(K105-L105)/L105*100</f>
        <v>0</v>
      </c>
      <c r="N105" s="174">
        <f t="shared" si="22"/>
        <v>0.43502948897833893</v>
      </c>
    </row>
    <row r="106" spans="1:14" ht="14.25" customHeight="1">
      <c r="A106" s="207"/>
      <c r="B106" s="201" t="s">
        <v>25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174">
        <f t="shared" si="22"/>
        <v>0</v>
      </c>
    </row>
    <row r="107" spans="1:14" ht="14.25" customHeight="1">
      <c r="A107" s="207"/>
      <c r="B107" s="201" t="s">
        <v>26</v>
      </c>
      <c r="C107" s="75">
        <v>3.16</v>
      </c>
      <c r="D107" s="75">
        <v>5.92</v>
      </c>
      <c r="E107" s="75">
        <v>19.559999999999999</v>
      </c>
      <c r="F107" s="155">
        <f>(D107-E107)/E107*100</f>
        <v>-69.73415132924336</v>
      </c>
      <c r="G107" s="75">
        <v>375</v>
      </c>
      <c r="H107" s="75">
        <v>40298.839999999997</v>
      </c>
      <c r="I107" s="23">
        <v>0</v>
      </c>
      <c r="J107" s="23">
        <v>0</v>
      </c>
      <c r="K107" s="23">
        <v>0</v>
      </c>
      <c r="L107" s="72">
        <v>0.05</v>
      </c>
      <c r="M107" s="31">
        <f>(K107-L107)/L107*100</f>
        <v>-100</v>
      </c>
      <c r="N107" s="174">
        <f t="shared" si="22"/>
        <v>8.3206813519907649E-2</v>
      </c>
    </row>
    <row r="108" spans="1:14" ht="14.25" customHeight="1">
      <c r="A108" s="207"/>
      <c r="B108" s="201" t="s">
        <v>27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174">
        <f t="shared" si="22"/>
        <v>0</v>
      </c>
    </row>
    <row r="109" spans="1:14" ht="14.25" customHeight="1">
      <c r="A109" s="207"/>
      <c r="B109" s="14" t="s">
        <v>28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174">
        <f t="shared" si="22"/>
        <v>0</v>
      </c>
    </row>
    <row r="110" spans="1:14" ht="14.25" customHeight="1">
      <c r="A110" s="207"/>
      <c r="B110" s="14" t="s">
        <v>29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174">
        <f t="shared" si="22"/>
        <v>0</v>
      </c>
    </row>
    <row r="111" spans="1:14" ht="14.25" customHeight="1">
      <c r="A111" s="207"/>
      <c r="B111" s="14" t="s">
        <v>30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174">
        <f t="shared" si="22"/>
        <v>0</v>
      </c>
    </row>
    <row r="112" spans="1:14" ht="14.25" customHeight="1" thickBot="1">
      <c r="A112" s="208"/>
      <c r="B112" s="15" t="s">
        <v>31</v>
      </c>
      <c r="C112" s="16">
        <f t="shared" ref="C112:L112" si="23">C100+C102+C103+C104+C105+C106+C107+C108</f>
        <v>47.03</v>
      </c>
      <c r="D112" s="16">
        <f t="shared" si="23"/>
        <v>110.39999999999999</v>
      </c>
      <c r="E112" s="16">
        <f t="shared" si="23"/>
        <v>162.28</v>
      </c>
      <c r="F112" s="156">
        <f>(D112-E112)/E112*100</f>
        <v>-31.96943554350506</v>
      </c>
      <c r="G112" s="16">
        <f t="shared" si="23"/>
        <v>1309</v>
      </c>
      <c r="H112" s="16">
        <f t="shared" si="23"/>
        <v>139830.84999999998</v>
      </c>
      <c r="I112" s="16">
        <f t="shared" si="23"/>
        <v>153</v>
      </c>
      <c r="J112" s="16">
        <f t="shared" si="23"/>
        <v>24.79</v>
      </c>
      <c r="K112" s="16">
        <f t="shared" si="23"/>
        <v>60.68</v>
      </c>
      <c r="L112" s="16">
        <f t="shared" si="23"/>
        <v>147.94000000000003</v>
      </c>
      <c r="M112" s="16">
        <f>(K112-L112)/L112*100</f>
        <v>-58.983371637150192</v>
      </c>
      <c r="N112" s="175">
        <f t="shared" si="22"/>
        <v>0.37858470036145858</v>
      </c>
    </row>
    <row r="113" spans="1:14" ht="14.25" thickTop="1">
      <c r="A113" s="223" t="s">
        <v>90</v>
      </c>
      <c r="B113" s="18" t="s">
        <v>19</v>
      </c>
      <c r="C113" s="34">
        <v>22.013488000000002</v>
      </c>
      <c r="D113" s="34">
        <v>50.582762000000002</v>
      </c>
      <c r="E113" s="34">
        <v>122.017404</v>
      </c>
      <c r="F113" s="157">
        <f>(D113-E113)/E113*100</f>
        <v>-58.544633518018465</v>
      </c>
      <c r="G113" s="34">
        <v>508</v>
      </c>
      <c r="H113" s="34">
        <v>45826.060639999996</v>
      </c>
      <c r="I113" s="34">
        <v>164</v>
      </c>
      <c r="J113" s="34">
        <v>55.637644999999992</v>
      </c>
      <c r="K113" s="34">
        <v>66.453144999999992</v>
      </c>
      <c r="L113" s="34">
        <v>27.834621999999996</v>
      </c>
      <c r="M113" s="111">
        <f t="shared" ref="M113:M128" si="24">(K113-L113)/L113*100</f>
        <v>138.74276072439568</v>
      </c>
      <c r="N113" s="176">
        <f>D113/D327*100</f>
        <v>0.33725684869767608</v>
      </c>
    </row>
    <row r="114" spans="1:14">
      <c r="A114" s="207"/>
      <c r="B114" s="201" t="s">
        <v>20</v>
      </c>
      <c r="C114" s="34">
        <v>8.0071690000000011</v>
      </c>
      <c r="D114" s="34">
        <v>20.384620000000002</v>
      </c>
      <c r="E114" s="34">
        <v>58.822651</v>
      </c>
      <c r="F114" s="155">
        <f>(D114-E114)/E114*100</f>
        <v>-65.345628506270472</v>
      </c>
      <c r="G114" s="34">
        <v>250</v>
      </c>
      <c r="H114" s="34">
        <v>5000</v>
      </c>
      <c r="I114" s="34">
        <v>87</v>
      </c>
      <c r="J114" s="34">
        <v>10.514220000000002</v>
      </c>
      <c r="K114" s="34">
        <v>17.528320000000001</v>
      </c>
      <c r="L114" s="34">
        <v>5.8887999999999998</v>
      </c>
      <c r="M114" s="31">
        <f t="shared" si="24"/>
        <v>197.65520988996064</v>
      </c>
      <c r="N114" s="174">
        <f>D114/D328*100</f>
        <v>0.46399832946015396</v>
      </c>
    </row>
    <row r="115" spans="1:14">
      <c r="A115" s="207"/>
      <c r="B115" s="201" t="s">
        <v>21</v>
      </c>
      <c r="C115" s="34">
        <v>0.94811299999999987</v>
      </c>
      <c r="D115" s="34">
        <v>2.4448110000000001</v>
      </c>
      <c r="E115" s="34">
        <v>3.7924530000000001</v>
      </c>
      <c r="F115" s="34">
        <v>0</v>
      </c>
      <c r="G115" s="34">
        <v>5</v>
      </c>
      <c r="H115" s="34">
        <v>3595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174">
        <f t="shared" ref="N115:N124" si="25">D115/D329*100</f>
        <v>0.26304781978360775</v>
      </c>
    </row>
    <row r="116" spans="1:14">
      <c r="A116" s="207"/>
      <c r="B116" s="201" t="s">
        <v>22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174">
        <f t="shared" si="25"/>
        <v>0</v>
      </c>
    </row>
    <row r="117" spans="1:14">
      <c r="A117" s="207"/>
      <c r="B117" s="201" t="s">
        <v>23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2.76E-2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174">
        <f t="shared" si="25"/>
        <v>0</v>
      </c>
    </row>
    <row r="118" spans="1:14">
      <c r="A118" s="207"/>
      <c r="B118" s="201" t="s">
        <v>24</v>
      </c>
      <c r="C118" s="34">
        <v>0.92905599999999999</v>
      </c>
      <c r="D118" s="34">
        <v>3.5111309999999998</v>
      </c>
      <c r="E118" s="34">
        <v>6.2157089999999995</v>
      </c>
      <c r="F118" s="155">
        <f>(D118-E118)/E118*100</f>
        <v>-43.511979083962906</v>
      </c>
      <c r="G118" s="34">
        <v>10</v>
      </c>
      <c r="H118" s="34">
        <v>6188.2</v>
      </c>
      <c r="I118" s="34">
        <v>2</v>
      </c>
      <c r="J118" s="34">
        <v>10.122441999999999</v>
      </c>
      <c r="K118" s="34">
        <v>10.122441999999999</v>
      </c>
      <c r="L118" s="34">
        <v>6.1253999999999996E-2</v>
      </c>
      <c r="M118" s="34">
        <v>0</v>
      </c>
      <c r="N118" s="174">
        <f t="shared" si="25"/>
        <v>0.22561972299350139</v>
      </c>
    </row>
    <row r="119" spans="1:14">
      <c r="A119" s="207"/>
      <c r="B119" s="201" t="s">
        <v>25</v>
      </c>
      <c r="C119" s="34">
        <v>1.3663000000000001</v>
      </c>
      <c r="D119" s="34">
        <v>4.7230999999999996</v>
      </c>
      <c r="E119" s="34">
        <v>1.5607759999999999</v>
      </c>
      <c r="F119" s="34">
        <v>0</v>
      </c>
      <c r="G119" s="34">
        <v>13</v>
      </c>
      <c r="H119" s="34">
        <v>332.3</v>
      </c>
      <c r="I119" s="34">
        <v>129</v>
      </c>
      <c r="J119" s="34">
        <v>55.356600000000007</v>
      </c>
      <c r="K119" s="34">
        <v>114.40860000000001</v>
      </c>
      <c r="L119" s="34">
        <v>10.690236000000001</v>
      </c>
      <c r="M119" s="34">
        <v>0</v>
      </c>
      <c r="N119" s="174">
        <f t="shared" si="25"/>
        <v>0.15223858919371569</v>
      </c>
    </row>
    <row r="120" spans="1:14">
      <c r="A120" s="207"/>
      <c r="B120" s="201" t="s">
        <v>26</v>
      </c>
      <c r="C120" s="34">
        <v>2.5652740000000005</v>
      </c>
      <c r="D120" s="34">
        <v>4.7804660000000005</v>
      </c>
      <c r="E120" s="34">
        <v>4.0974690000000002</v>
      </c>
      <c r="F120" s="155">
        <f>(D120-E120)/E120*100</f>
        <v>16.668753320647458</v>
      </c>
      <c r="G120" s="34">
        <v>281</v>
      </c>
      <c r="H120" s="34">
        <v>43139.02</v>
      </c>
      <c r="I120" s="34">
        <v>10</v>
      </c>
      <c r="J120" s="34">
        <v>1.2806</v>
      </c>
      <c r="K120" s="34">
        <v>1.3229</v>
      </c>
      <c r="L120" s="34">
        <v>24.9558</v>
      </c>
      <c r="M120" s="34">
        <v>0</v>
      </c>
      <c r="N120" s="174">
        <f t="shared" si="25"/>
        <v>6.7190429560854539E-2</v>
      </c>
    </row>
    <row r="121" spans="1:14">
      <c r="A121" s="207"/>
      <c r="B121" s="201" t="s">
        <v>27</v>
      </c>
      <c r="C121" s="31">
        <v>1.4150940000000001</v>
      </c>
      <c r="D121" s="31">
        <v>1.444566</v>
      </c>
      <c r="E121" s="31">
        <v>9.4668520000000012</v>
      </c>
      <c r="F121" s="34">
        <v>0</v>
      </c>
      <c r="G121" s="34">
        <v>1</v>
      </c>
      <c r="H121" s="34">
        <v>1000.001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174">
        <f t="shared" si="25"/>
        <v>0.29953769666338098</v>
      </c>
    </row>
    <row r="122" spans="1:14">
      <c r="A122" s="207"/>
      <c r="B122" s="14" t="s">
        <v>28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174">
        <f t="shared" si="25"/>
        <v>0</v>
      </c>
    </row>
    <row r="123" spans="1:14">
      <c r="A123" s="207"/>
      <c r="B123" s="14" t="s">
        <v>29</v>
      </c>
      <c r="C123" s="34">
        <v>1.4150940000000001</v>
      </c>
      <c r="D123" s="34">
        <v>1.4150940000000001</v>
      </c>
      <c r="E123" s="34">
        <v>0</v>
      </c>
      <c r="F123" s="34">
        <v>0</v>
      </c>
      <c r="G123" s="34">
        <v>1</v>
      </c>
      <c r="H123" s="34">
        <v>1000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174">
        <f t="shared" si="25"/>
        <v>6.6269851360743441</v>
      </c>
    </row>
    <row r="124" spans="1:14">
      <c r="A124" s="207"/>
      <c r="B124" s="14" t="s">
        <v>30</v>
      </c>
      <c r="C124" s="34">
        <v>0</v>
      </c>
      <c r="D124" s="34">
        <v>2.9472000000000002E-2</v>
      </c>
      <c r="E124" s="34">
        <v>9.4668520000000012</v>
      </c>
      <c r="F124" s="34">
        <v>0</v>
      </c>
      <c r="G124" s="31">
        <v>0</v>
      </c>
      <c r="H124" s="31">
        <v>1E-3</v>
      </c>
      <c r="I124" s="31">
        <v>0</v>
      </c>
      <c r="J124" s="31">
        <v>0</v>
      </c>
      <c r="K124" s="31">
        <v>0</v>
      </c>
      <c r="L124" s="31">
        <v>0</v>
      </c>
      <c r="M124" s="34">
        <v>0</v>
      </c>
      <c r="N124" s="174">
        <f t="shared" si="25"/>
        <v>8.1958688060316628E-2</v>
      </c>
    </row>
    <row r="125" spans="1:14" ht="14.25" thickBot="1">
      <c r="A125" s="208"/>
      <c r="B125" s="15" t="s">
        <v>31</v>
      </c>
      <c r="C125" s="16">
        <f t="shared" ref="C125:L125" si="26">C113+C115+C116+C117+C118+C119+C120+C121</f>
        <v>29.237325000000002</v>
      </c>
      <c r="D125" s="16">
        <f t="shared" si="26"/>
        <v>67.486835999999997</v>
      </c>
      <c r="E125" s="16">
        <f t="shared" si="26"/>
        <v>147.15066299999998</v>
      </c>
      <c r="F125" s="156">
        <f t="shared" ref="F125:F131" si="27">(D125-E125)/E125*100</f>
        <v>-54.137592978429183</v>
      </c>
      <c r="G125" s="16">
        <f t="shared" si="26"/>
        <v>818</v>
      </c>
      <c r="H125" s="16">
        <f t="shared" si="26"/>
        <v>100080.60924000001</v>
      </c>
      <c r="I125" s="16">
        <f t="shared" si="26"/>
        <v>305</v>
      </c>
      <c r="J125" s="16">
        <f t="shared" si="26"/>
        <v>122.39728700000002</v>
      </c>
      <c r="K125" s="16">
        <f t="shared" si="26"/>
        <v>192.307087</v>
      </c>
      <c r="L125" s="16">
        <f t="shared" si="26"/>
        <v>63.541911999999996</v>
      </c>
      <c r="M125" s="16">
        <f t="shared" si="24"/>
        <v>202.64605037380682</v>
      </c>
      <c r="N125" s="175">
        <f>D125/D339*100</f>
        <v>0.23142648175183783</v>
      </c>
    </row>
    <row r="126" spans="1:14" ht="14.25" thickTop="1">
      <c r="A126" s="223" t="s">
        <v>38</v>
      </c>
      <c r="B126" s="201" t="s">
        <v>19</v>
      </c>
      <c r="C126" s="71">
        <v>136.455646</v>
      </c>
      <c r="D126" s="76">
        <v>379.30035800000002</v>
      </c>
      <c r="E126" s="76">
        <v>414.39804299999997</v>
      </c>
      <c r="F126" s="155">
        <f t="shared" si="27"/>
        <v>-8.4695585784897052</v>
      </c>
      <c r="G126" s="78">
        <v>2990</v>
      </c>
      <c r="H126" s="78">
        <v>374669.18246699998</v>
      </c>
      <c r="I126" s="78">
        <v>584</v>
      </c>
      <c r="J126" s="78">
        <v>82.063423999999998</v>
      </c>
      <c r="K126" s="78">
        <v>268.31827399999997</v>
      </c>
      <c r="L126" s="78">
        <v>269.01281999999998</v>
      </c>
      <c r="M126" s="31">
        <f t="shared" si="24"/>
        <v>-0.25818323453878617</v>
      </c>
      <c r="N126" s="174">
        <f t="shared" ref="N126:N138" si="28">D126/D327*100</f>
        <v>2.5289572651050642</v>
      </c>
    </row>
    <row r="127" spans="1:14">
      <c r="A127" s="207"/>
      <c r="B127" s="201" t="s">
        <v>20</v>
      </c>
      <c r="C127" s="72">
        <v>43.357309999999998</v>
      </c>
      <c r="D127" s="78">
        <v>105.40012399999999</v>
      </c>
      <c r="E127" s="78">
        <v>124.071427</v>
      </c>
      <c r="F127" s="155">
        <f t="shared" si="27"/>
        <v>-15.048833926928243</v>
      </c>
      <c r="G127" s="78">
        <v>1349</v>
      </c>
      <c r="H127" s="78">
        <v>26900</v>
      </c>
      <c r="I127" s="78">
        <v>266</v>
      </c>
      <c r="J127" s="78">
        <v>18.898004</v>
      </c>
      <c r="K127" s="78">
        <v>70.643057999999996</v>
      </c>
      <c r="L127" s="78">
        <v>102.383151</v>
      </c>
      <c r="M127" s="31">
        <f t="shared" si="24"/>
        <v>-31.001285553323125</v>
      </c>
      <c r="N127" s="174">
        <f t="shared" si="28"/>
        <v>2.3991362831827656</v>
      </c>
    </row>
    <row r="128" spans="1:14">
      <c r="A128" s="207"/>
      <c r="B128" s="201" t="s">
        <v>21</v>
      </c>
      <c r="C128" s="72">
        <v>0</v>
      </c>
      <c r="D128" s="78">
        <v>0.47169800000000001</v>
      </c>
      <c r="E128" s="78">
        <v>0.56132099999999996</v>
      </c>
      <c r="F128" s="155">
        <f t="shared" si="27"/>
        <v>-15.966443443234791</v>
      </c>
      <c r="G128" s="78">
        <v>2</v>
      </c>
      <c r="H128" s="78">
        <v>400</v>
      </c>
      <c r="I128" s="78">
        <v>0</v>
      </c>
      <c r="J128" s="78">
        <v>0</v>
      </c>
      <c r="K128" s="78">
        <v>0</v>
      </c>
      <c r="L128" s="78">
        <v>0.54549999999999998</v>
      </c>
      <c r="M128" s="31">
        <f t="shared" si="24"/>
        <v>-100</v>
      </c>
      <c r="N128" s="174">
        <f t="shared" si="28"/>
        <v>5.0752033795777356E-2</v>
      </c>
    </row>
    <row r="129" spans="1:14">
      <c r="A129" s="207"/>
      <c r="B129" s="201" t="s">
        <v>22</v>
      </c>
      <c r="C129" s="72">
        <v>1.6751670000000001</v>
      </c>
      <c r="D129" s="78">
        <v>37.146881999999998</v>
      </c>
      <c r="E129" s="78">
        <v>0.91201600000000005</v>
      </c>
      <c r="F129" s="155">
        <f t="shared" si="27"/>
        <v>3973.0515692707136</v>
      </c>
      <c r="G129" s="78">
        <v>671</v>
      </c>
      <c r="H129" s="78">
        <v>533955.62</v>
      </c>
      <c r="I129" s="78">
        <v>2</v>
      </c>
      <c r="J129" s="78">
        <v>0.52100000000000002</v>
      </c>
      <c r="K129" s="78">
        <v>0.52100000000000002</v>
      </c>
      <c r="L129" s="78">
        <v>0.25</v>
      </c>
      <c r="M129" s="34">
        <v>0</v>
      </c>
      <c r="N129" s="174">
        <f t="shared" si="28"/>
        <v>4.3783334489023575</v>
      </c>
    </row>
    <row r="130" spans="1:14">
      <c r="A130" s="207"/>
      <c r="B130" s="201" t="s">
        <v>23</v>
      </c>
      <c r="C130" s="72">
        <v>0</v>
      </c>
      <c r="D130" s="78">
        <v>1.1132E-2</v>
      </c>
      <c r="E130" s="78">
        <v>0.25047000000000003</v>
      </c>
      <c r="F130" s="155">
        <f t="shared" si="27"/>
        <v>-95.555555555555557</v>
      </c>
      <c r="G130" s="78">
        <v>2</v>
      </c>
      <c r="H130" s="78">
        <v>0.6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174">
        <f t="shared" si="28"/>
        <v>8.6032552501361294E-3</v>
      </c>
    </row>
    <row r="131" spans="1:14">
      <c r="A131" s="207"/>
      <c r="B131" s="201" t="s">
        <v>24</v>
      </c>
      <c r="C131" s="72">
        <v>20.593738999999999</v>
      </c>
      <c r="D131" s="78">
        <v>58.299112000000008</v>
      </c>
      <c r="E131" s="78">
        <v>63.485675000000001</v>
      </c>
      <c r="F131" s="155">
        <f t="shared" si="27"/>
        <v>-8.1696587458509224</v>
      </c>
      <c r="G131" s="78">
        <v>594</v>
      </c>
      <c r="H131" s="78">
        <v>19353.740000000002</v>
      </c>
      <c r="I131" s="78">
        <v>16</v>
      </c>
      <c r="J131" s="78">
        <v>15.206799999999998</v>
      </c>
      <c r="K131" s="78">
        <v>24.608074999999999</v>
      </c>
      <c r="L131" s="78">
        <v>6.0254966000000003</v>
      </c>
      <c r="M131" s="31">
        <f>(K131-L131)/L131*100</f>
        <v>308.39911850585059</v>
      </c>
      <c r="N131" s="174">
        <f t="shared" si="28"/>
        <v>3.7462087003324895</v>
      </c>
    </row>
    <row r="132" spans="1:14">
      <c r="A132" s="207"/>
      <c r="B132" s="201" t="s">
        <v>25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174">
        <f t="shared" si="28"/>
        <v>0</v>
      </c>
    </row>
    <row r="133" spans="1:14">
      <c r="A133" s="207"/>
      <c r="B133" s="201" t="s">
        <v>26</v>
      </c>
      <c r="C133" s="72">
        <v>8.0842309999999991</v>
      </c>
      <c r="D133" s="78">
        <v>24.374780000000001</v>
      </c>
      <c r="E133" s="78">
        <v>56.416609999999999</v>
      </c>
      <c r="F133" s="155">
        <f>(D133-E133)/E133*100</f>
        <v>-56.795028981713003</v>
      </c>
      <c r="G133" s="78">
        <v>1220</v>
      </c>
      <c r="H133" s="78">
        <v>78451.89</v>
      </c>
      <c r="I133" s="78">
        <v>81</v>
      </c>
      <c r="J133" s="78">
        <v>6.2018099999999992</v>
      </c>
      <c r="K133" s="78">
        <v>11.863740999999999</v>
      </c>
      <c r="L133" s="78">
        <v>16.238734999999998</v>
      </c>
      <c r="M133" s="31">
        <f>(K133-L133)/L133*100</f>
        <v>-26.94171682708043</v>
      </c>
      <c r="N133" s="174">
        <f t="shared" si="28"/>
        <v>0.34259252940013085</v>
      </c>
    </row>
    <row r="134" spans="1:14">
      <c r="A134" s="207"/>
      <c r="B134" s="201" t="s">
        <v>27</v>
      </c>
      <c r="C134" s="75">
        <v>1.483195</v>
      </c>
      <c r="D134" s="78">
        <v>5.9358029999999999</v>
      </c>
      <c r="E134" s="78">
        <v>13.478650999999999</v>
      </c>
      <c r="F134" s="155">
        <f>(D134-E134)/E134*100</f>
        <v>-55.961445993371292</v>
      </c>
      <c r="G134" s="78">
        <v>4</v>
      </c>
      <c r="H134" s="78">
        <v>256.510672</v>
      </c>
      <c r="I134" s="78">
        <v>0</v>
      </c>
      <c r="J134" s="78">
        <v>0</v>
      </c>
      <c r="K134" s="78">
        <v>0</v>
      </c>
      <c r="L134" s="78">
        <v>102.785982</v>
      </c>
      <c r="M134" s="34">
        <v>0</v>
      </c>
      <c r="N134" s="174">
        <f t="shared" si="28"/>
        <v>1.2308172547793501</v>
      </c>
    </row>
    <row r="135" spans="1:14">
      <c r="A135" s="207"/>
      <c r="B135" s="14" t="s">
        <v>28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174">
        <f t="shared" si="28"/>
        <v>0</v>
      </c>
    </row>
    <row r="136" spans="1:14">
      <c r="A136" s="207"/>
      <c r="B136" s="14" t="s">
        <v>29</v>
      </c>
      <c r="C136" s="75">
        <v>0</v>
      </c>
      <c r="D136" s="75">
        <v>0</v>
      </c>
      <c r="E136" s="75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75">
        <v>7.7859819999999997</v>
      </c>
      <c r="M136" s="34">
        <v>0</v>
      </c>
      <c r="N136" s="174">
        <f t="shared" si="28"/>
        <v>0</v>
      </c>
    </row>
    <row r="137" spans="1:14">
      <c r="A137" s="207"/>
      <c r="B137" s="14" t="s">
        <v>30</v>
      </c>
      <c r="C137" s="75">
        <v>1.483195</v>
      </c>
      <c r="D137" s="81">
        <v>5.9358029999999999</v>
      </c>
      <c r="E137" s="81">
        <v>13.478650999999999</v>
      </c>
      <c r="F137" s="34">
        <v>0</v>
      </c>
      <c r="G137" s="81">
        <v>4</v>
      </c>
      <c r="H137" s="81">
        <v>256.510672</v>
      </c>
      <c r="I137" s="75">
        <v>0</v>
      </c>
      <c r="J137" s="75">
        <v>0</v>
      </c>
      <c r="K137" s="75">
        <v>0</v>
      </c>
      <c r="L137" s="80">
        <v>95</v>
      </c>
      <c r="M137" s="34">
        <v>0</v>
      </c>
      <c r="N137" s="174">
        <f t="shared" si="28"/>
        <v>16.506875219343499</v>
      </c>
    </row>
    <row r="138" spans="1:14" ht="14.25" thickBot="1">
      <c r="A138" s="208"/>
      <c r="B138" s="15" t="s">
        <v>31</v>
      </c>
      <c r="C138" s="16">
        <f t="shared" ref="C138:L138" si="29">C126+C128+C129+C130+C131+C132+C133+C134</f>
        <v>168.29197799999997</v>
      </c>
      <c r="D138" s="16">
        <f t="shared" si="29"/>
        <v>505.53976500000005</v>
      </c>
      <c r="E138" s="16">
        <f t="shared" si="29"/>
        <v>549.50278600000001</v>
      </c>
      <c r="F138" s="156">
        <f>(D138-E138)/E138*100</f>
        <v>-8.0005092094291896</v>
      </c>
      <c r="G138" s="16">
        <f t="shared" si="29"/>
        <v>5483</v>
      </c>
      <c r="H138" s="16">
        <f t="shared" si="29"/>
        <v>1007087.543139</v>
      </c>
      <c r="I138" s="16">
        <f t="shared" si="29"/>
        <v>683</v>
      </c>
      <c r="J138" s="16">
        <f t="shared" si="29"/>
        <v>103.99303399999999</v>
      </c>
      <c r="K138" s="16">
        <f t="shared" si="29"/>
        <v>305.31108999999998</v>
      </c>
      <c r="L138" s="16">
        <f t="shared" si="29"/>
        <v>394.85853359999999</v>
      </c>
      <c r="M138" s="16">
        <f>(K138-L138)/L138*100</f>
        <v>-22.678360977431339</v>
      </c>
      <c r="N138" s="175">
        <f t="shared" si="28"/>
        <v>1.7336016345410075</v>
      </c>
    </row>
    <row r="139" spans="1:14" ht="14.25" thickTop="1"/>
    <row r="142" spans="1:14" s="57" customFormat="1" ht="18.75">
      <c r="A142" s="210" t="str">
        <f>A1</f>
        <v>2023年2月丹东市财产保险业务统计表</v>
      </c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</row>
    <row r="143" spans="1:14" s="57" customFormat="1" ht="14.25" thickBot="1">
      <c r="B143" s="59" t="s">
        <v>0</v>
      </c>
      <c r="C143" s="58"/>
      <c r="D143" s="58"/>
      <c r="F143" s="153"/>
      <c r="G143" s="73" t="str">
        <f>G2</f>
        <v>（2023年2月）</v>
      </c>
      <c r="H143" s="58"/>
      <c r="I143" s="58"/>
      <c r="J143" s="58"/>
      <c r="K143" s="58"/>
      <c r="L143" s="59" t="s">
        <v>1</v>
      </c>
      <c r="N143" s="173"/>
    </row>
    <row r="144" spans="1:14" ht="13.5" customHeight="1">
      <c r="A144" s="206" t="s">
        <v>116</v>
      </c>
      <c r="B144" s="167" t="s">
        <v>3</v>
      </c>
      <c r="C144" s="211" t="s">
        <v>4</v>
      </c>
      <c r="D144" s="211"/>
      <c r="E144" s="211"/>
      <c r="F144" s="211"/>
      <c r="G144" s="211" t="s">
        <v>5</v>
      </c>
      <c r="H144" s="211"/>
      <c r="I144" s="211" t="s">
        <v>6</v>
      </c>
      <c r="J144" s="211"/>
      <c r="K144" s="211"/>
      <c r="L144" s="211"/>
      <c r="M144" s="211"/>
      <c r="N144" s="214" t="s">
        <v>7</v>
      </c>
    </row>
    <row r="145" spans="1:14">
      <c r="A145" s="207"/>
      <c r="B145" s="58" t="s">
        <v>8</v>
      </c>
      <c r="C145" s="213" t="s">
        <v>9</v>
      </c>
      <c r="D145" s="213" t="s">
        <v>10</v>
      </c>
      <c r="E145" s="213" t="s">
        <v>11</v>
      </c>
      <c r="F145" s="159" t="s">
        <v>12</v>
      </c>
      <c r="G145" s="213" t="s">
        <v>13</v>
      </c>
      <c r="H145" s="213" t="s">
        <v>14</v>
      </c>
      <c r="I145" s="201" t="s">
        <v>13</v>
      </c>
      <c r="J145" s="213" t="s">
        <v>15</v>
      </c>
      <c r="K145" s="213"/>
      <c r="L145" s="213"/>
      <c r="M145" s="201" t="s">
        <v>12</v>
      </c>
      <c r="N145" s="215"/>
    </row>
    <row r="146" spans="1:14">
      <c r="A146" s="222"/>
      <c r="B146" s="168" t="s">
        <v>16</v>
      </c>
      <c r="C146" s="213"/>
      <c r="D146" s="213"/>
      <c r="E146" s="213"/>
      <c r="F146" s="159" t="s">
        <v>17</v>
      </c>
      <c r="G146" s="213"/>
      <c r="H146" s="213"/>
      <c r="I146" s="33" t="s">
        <v>18</v>
      </c>
      <c r="J146" s="201" t="s">
        <v>9</v>
      </c>
      <c r="K146" s="201" t="s">
        <v>10</v>
      </c>
      <c r="L146" s="201" t="s">
        <v>11</v>
      </c>
      <c r="M146" s="201" t="s">
        <v>17</v>
      </c>
      <c r="N146" s="202" t="s">
        <v>17</v>
      </c>
    </row>
    <row r="147" spans="1:14" ht="12.75" customHeight="1">
      <c r="A147" s="221" t="s">
        <v>39</v>
      </c>
      <c r="B147" s="201" t="s">
        <v>19</v>
      </c>
      <c r="C147" s="23">
        <v>0</v>
      </c>
      <c r="D147" s="125">
        <v>0</v>
      </c>
      <c r="E147" s="125">
        <v>0</v>
      </c>
      <c r="F147" s="20">
        <v>0</v>
      </c>
      <c r="G147" s="20">
        <v>0</v>
      </c>
      <c r="H147" s="20">
        <v>0</v>
      </c>
      <c r="I147" s="20">
        <v>0</v>
      </c>
      <c r="J147" s="23">
        <v>4.1300000000000003E-2</v>
      </c>
      <c r="K147" s="23">
        <v>0.17380000000000001</v>
      </c>
      <c r="L147" s="23">
        <v>0.59519999999999995</v>
      </c>
      <c r="M147" s="31">
        <f>(K147-L147)/L147*100</f>
        <v>-70.799731182795696</v>
      </c>
      <c r="N147" s="174">
        <f>D147/D327*100</f>
        <v>0</v>
      </c>
    </row>
    <row r="148" spans="1:14" ht="12.75" customHeight="1">
      <c r="A148" s="207"/>
      <c r="B148" s="201" t="s">
        <v>20</v>
      </c>
      <c r="C148" s="126">
        <v>0</v>
      </c>
      <c r="D148" s="126">
        <v>0</v>
      </c>
      <c r="E148" s="171">
        <v>0</v>
      </c>
      <c r="F148" s="20">
        <v>0</v>
      </c>
      <c r="G148" s="20">
        <v>0</v>
      </c>
      <c r="H148" s="20">
        <v>0</v>
      </c>
      <c r="I148" s="20">
        <v>0</v>
      </c>
      <c r="J148" s="126">
        <v>0</v>
      </c>
      <c r="K148" s="126">
        <v>0</v>
      </c>
      <c r="L148" s="126">
        <v>0</v>
      </c>
      <c r="M148" s="31">
        <v>0</v>
      </c>
      <c r="N148" s="174">
        <f>D148/D328*100</f>
        <v>0</v>
      </c>
    </row>
    <row r="149" spans="1:14" ht="12.75" customHeight="1">
      <c r="A149" s="207"/>
      <c r="B149" s="201" t="s">
        <v>21</v>
      </c>
      <c r="C149" s="23">
        <v>0.44740000000000002</v>
      </c>
      <c r="D149" s="23">
        <v>0.89490000000000003</v>
      </c>
      <c r="E149" s="23">
        <v>0.89490000000000003</v>
      </c>
      <c r="F149" s="12">
        <f>(D149-E149)/E149*100</f>
        <v>0</v>
      </c>
      <c r="G149" s="30">
        <v>2</v>
      </c>
      <c r="H149" s="30">
        <v>6200</v>
      </c>
      <c r="I149" s="20">
        <v>2</v>
      </c>
      <c r="J149" s="23">
        <v>1.15E-2</v>
      </c>
      <c r="K149" s="23">
        <v>0.74650000000000005</v>
      </c>
      <c r="L149" s="23">
        <v>0.1066</v>
      </c>
      <c r="M149" s="31">
        <f>(K149-L149)/L149*100</f>
        <v>600.28142589118204</v>
      </c>
      <c r="N149" s="174">
        <f>D149/D329*100</f>
        <v>9.628617260162467E-2</v>
      </c>
    </row>
    <row r="150" spans="1:14" ht="12.75" customHeight="1">
      <c r="A150" s="207"/>
      <c r="B150" s="201" t="s">
        <v>22</v>
      </c>
      <c r="C150" s="23">
        <v>0</v>
      </c>
      <c r="D150" s="23">
        <v>1.89E-2</v>
      </c>
      <c r="E150" s="23">
        <v>0</v>
      </c>
      <c r="F150" s="20">
        <v>0</v>
      </c>
      <c r="G150" s="30">
        <v>1</v>
      </c>
      <c r="H150" s="30">
        <v>66.709999999999994</v>
      </c>
      <c r="I150" s="20">
        <v>1</v>
      </c>
      <c r="J150" s="23">
        <v>0</v>
      </c>
      <c r="K150" s="23">
        <v>0</v>
      </c>
      <c r="L150" s="23">
        <v>2.0999999999999999E-3</v>
      </c>
      <c r="M150" s="31">
        <f>(K150-L150)/L150*100</f>
        <v>-100</v>
      </c>
      <c r="N150" s="174">
        <f>D150/D330*100</f>
        <v>2.2276567434180495E-3</v>
      </c>
    </row>
    <row r="151" spans="1:14" ht="12.75" customHeight="1">
      <c r="A151" s="207"/>
      <c r="B151" s="201" t="s">
        <v>23</v>
      </c>
      <c r="C151" s="127">
        <v>14.148300000000001</v>
      </c>
      <c r="D151" s="127">
        <v>14.148300000000001</v>
      </c>
      <c r="E151" s="127">
        <v>8.6800000000000002E-2</v>
      </c>
      <c r="F151" s="20">
        <v>0</v>
      </c>
      <c r="G151" s="30">
        <v>80</v>
      </c>
      <c r="H151" s="30">
        <v>128438.5428</v>
      </c>
      <c r="I151" s="20">
        <v>5</v>
      </c>
      <c r="J151" s="20">
        <v>0</v>
      </c>
      <c r="K151" s="20">
        <v>0</v>
      </c>
      <c r="L151" s="20">
        <v>4.4000000000000003E-3</v>
      </c>
      <c r="M151" s="20">
        <v>0</v>
      </c>
      <c r="N151" s="174">
        <f t="shared" ref="N151:N158" si="30">D151/D331*100</f>
        <v>10.934372642427327</v>
      </c>
    </row>
    <row r="152" spans="1:14" ht="12.75" customHeight="1">
      <c r="A152" s="207"/>
      <c r="B152" s="201" t="s">
        <v>24</v>
      </c>
      <c r="C152" s="23">
        <v>19.438099999999999</v>
      </c>
      <c r="D152" s="23">
        <v>38.774900000000002</v>
      </c>
      <c r="E152" s="23">
        <v>1.7487999999999999</v>
      </c>
      <c r="F152" s="12">
        <f>(D152-E152)/E152*100</f>
        <v>2117.2289569990853</v>
      </c>
      <c r="G152" s="30">
        <v>150</v>
      </c>
      <c r="H152" s="30">
        <v>267690</v>
      </c>
      <c r="I152" s="20">
        <v>3</v>
      </c>
      <c r="J152" s="23">
        <v>2.3199999999999998E-2</v>
      </c>
      <c r="K152" s="23">
        <v>8.77E-2</v>
      </c>
      <c r="L152" s="23">
        <v>2.12E-2</v>
      </c>
      <c r="M152" s="31">
        <f>(K152-L152)/L152*100</f>
        <v>313.67924528301887</v>
      </c>
      <c r="N152" s="174">
        <f t="shared" si="30"/>
        <v>2.4916137270585228</v>
      </c>
    </row>
    <row r="153" spans="1:14" ht="12.75" customHeight="1">
      <c r="A153" s="207"/>
      <c r="B153" s="201" t="s">
        <v>25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174">
        <f t="shared" si="30"/>
        <v>0</v>
      </c>
    </row>
    <row r="154" spans="1:14" ht="12.75" customHeight="1">
      <c r="A154" s="207"/>
      <c r="B154" s="201" t="s">
        <v>26</v>
      </c>
      <c r="C154" s="128">
        <v>0</v>
      </c>
      <c r="D154" s="128">
        <v>10.622199999999999</v>
      </c>
      <c r="E154" s="128">
        <v>9.7910000000000004</v>
      </c>
      <c r="F154" s="12">
        <f>(D154-E154)/E154*100</f>
        <v>8.4894290675109687</v>
      </c>
      <c r="G154" s="30">
        <v>3</v>
      </c>
      <c r="H154" s="30">
        <v>108323</v>
      </c>
      <c r="I154" s="20">
        <v>31</v>
      </c>
      <c r="J154" s="23">
        <v>-0.42780000000000001</v>
      </c>
      <c r="K154" s="23">
        <v>1.9518</v>
      </c>
      <c r="L154" s="23">
        <v>1.4997</v>
      </c>
      <c r="M154" s="31">
        <f>(K154-L154)/L154*100</f>
        <v>30.146029205841163</v>
      </c>
      <c r="N154" s="174">
        <f t="shared" si="30"/>
        <v>0.14929719840729105</v>
      </c>
    </row>
    <row r="155" spans="1:14" ht="12.75" customHeight="1">
      <c r="A155" s="207"/>
      <c r="B155" s="201" t="s">
        <v>27</v>
      </c>
      <c r="C155" s="20">
        <v>0</v>
      </c>
      <c r="D155" s="20">
        <v>0</v>
      </c>
      <c r="E155" s="34">
        <v>4.1642999999999999</v>
      </c>
      <c r="F155" s="12">
        <f>(D155-E155)/E155*100</f>
        <v>-100</v>
      </c>
      <c r="G155" s="20">
        <v>0</v>
      </c>
      <c r="H155" s="20">
        <v>0</v>
      </c>
      <c r="I155" s="20">
        <v>0</v>
      </c>
      <c r="J155" s="23">
        <v>0</v>
      </c>
      <c r="K155" s="23">
        <v>0</v>
      </c>
      <c r="L155" s="23">
        <v>0</v>
      </c>
      <c r="M155" s="20">
        <v>0</v>
      </c>
      <c r="N155" s="174">
        <f t="shared" si="30"/>
        <v>0</v>
      </c>
    </row>
    <row r="156" spans="1:14" ht="12.75" customHeight="1">
      <c r="A156" s="207"/>
      <c r="B156" s="14" t="s">
        <v>28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174">
        <f t="shared" si="30"/>
        <v>0</v>
      </c>
    </row>
    <row r="157" spans="1:14" ht="12.75" customHeight="1">
      <c r="A157" s="207"/>
      <c r="B157" s="14" t="s">
        <v>29</v>
      </c>
      <c r="C157" s="30">
        <v>0</v>
      </c>
      <c r="D157" s="128">
        <v>0</v>
      </c>
      <c r="E157" s="30">
        <v>0</v>
      </c>
      <c r="F157" s="20">
        <v>0</v>
      </c>
      <c r="G157" s="20">
        <v>0</v>
      </c>
      <c r="H157" s="20">
        <v>0</v>
      </c>
      <c r="I157" s="20">
        <v>0</v>
      </c>
      <c r="J157" s="31">
        <v>0</v>
      </c>
      <c r="K157" s="31">
        <v>0</v>
      </c>
      <c r="L157" s="31">
        <v>0</v>
      </c>
      <c r="M157" s="20">
        <v>0</v>
      </c>
      <c r="N157" s="174">
        <f t="shared" si="30"/>
        <v>0</v>
      </c>
    </row>
    <row r="158" spans="1:14" ht="12.75" customHeight="1">
      <c r="A158" s="207"/>
      <c r="B158" s="14" t="s">
        <v>30</v>
      </c>
      <c r="C158" s="34">
        <v>0</v>
      </c>
      <c r="D158" s="34">
        <v>0</v>
      </c>
      <c r="E158" s="34">
        <v>4.1642999999999999</v>
      </c>
      <c r="F158" s="20">
        <v>0</v>
      </c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0</v>
      </c>
      <c r="M158" s="20">
        <v>0</v>
      </c>
      <c r="N158" s="174">
        <f t="shared" si="30"/>
        <v>0</v>
      </c>
    </row>
    <row r="159" spans="1:14" ht="12.75" customHeight="1" thickBot="1">
      <c r="A159" s="208"/>
      <c r="B159" s="15" t="s">
        <v>31</v>
      </c>
      <c r="C159" s="16">
        <f t="shared" ref="C159:L159" si="31">C147+C149+C150+C151+C152+C153+C154+C155</f>
        <v>34.033799999999999</v>
      </c>
      <c r="D159" s="16">
        <f t="shared" si="31"/>
        <v>64.45920000000001</v>
      </c>
      <c r="E159" s="16">
        <f t="shared" si="31"/>
        <v>16.6858</v>
      </c>
      <c r="F159" s="17">
        <f t="shared" ref="F159:F165" si="32">(D159-E159)/E159*100</f>
        <v>286.3117141521534</v>
      </c>
      <c r="G159" s="16">
        <f t="shared" si="31"/>
        <v>236</v>
      </c>
      <c r="H159" s="16">
        <f t="shared" si="31"/>
        <v>510718.25280000002</v>
      </c>
      <c r="I159" s="16">
        <f t="shared" si="31"/>
        <v>42</v>
      </c>
      <c r="J159" s="16">
        <f t="shared" si="31"/>
        <v>-0.3518</v>
      </c>
      <c r="K159" s="16">
        <f t="shared" si="31"/>
        <v>2.9598</v>
      </c>
      <c r="L159" s="16">
        <f t="shared" si="31"/>
        <v>2.2292000000000001</v>
      </c>
      <c r="M159" s="16">
        <f>(K159-L159)/L159*100</f>
        <v>32.774089359411448</v>
      </c>
      <c r="N159" s="175">
        <f>D159/D339*100</f>
        <v>0.22104408439800124</v>
      </c>
    </row>
    <row r="160" spans="1:14" ht="14.25" thickTop="1">
      <c r="A160" s="223" t="s">
        <v>40</v>
      </c>
      <c r="B160" s="201" t="s">
        <v>19</v>
      </c>
      <c r="C160" s="29">
        <v>245.204263</v>
      </c>
      <c r="D160" s="29">
        <v>659.90193599999998</v>
      </c>
      <c r="E160" s="29">
        <v>847.30793100000005</v>
      </c>
      <c r="F160" s="12">
        <f t="shared" si="32"/>
        <v>-22.11781433213093</v>
      </c>
      <c r="G160" s="29">
        <v>5676</v>
      </c>
      <c r="H160" s="29">
        <v>678072.39951099991</v>
      </c>
      <c r="I160" s="30">
        <v>671</v>
      </c>
      <c r="J160" s="30">
        <v>168.48</v>
      </c>
      <c r="K160" s="29">
        <v>403.46</v>
      </c>
      <c r="L160" s="29">
        <v>649.53</v>
      </c>
      <c r="M160" s="33">
        <f t="shared" ref="M160:M174" si="33">(K160-L160)/L160*100</f>
        <v>-37.884316351823628</v>
      </c>
      <c r="N160" s="174">
        <f t="shared" ref="N160:N172" si="34">D160/D327*100</f>
        <v>4.3998476671727715</v>
      </c>
    </row>
    <row r="161" spans="1:14">
      <c r="A161" s="207"/>
      <c r="B161" s="201" t="s">
        <v>20</v>
      </c>
      <c r="C161" s="29">
        <v>72.089545000000001</v>
      </c>
      <c r="D161" s="29">
        <v>190.356854</v>
      </c>
      <c r="E161" s="29">
        <v>285.66970600000002</v>
      </c>
      <c r="F161" s="12">
        <f t="shared" si="32"/>
        <v>-33.364704061410002</v>
      </c>
      <c r="G161" s="29">
        <v>2364</v>
      </c>
      <c r="H161" s="29">
        <v>47280</v>
      </c>
      <c r="I161" s="30">
        <v>342</v>
      </c>
      <c r="J161" s="30">
        <v>62.02</v>
      </c>
      <c r="K161" s="29">
        <v>111.09</v>
      </c>
      <c r="L161" s="29">
        <v>165.96</v>
      </c>
      <c r="M161" s="33">
        <f t="shared" si="33"/>
        <v>-33.062183658712947</v>
      </c>
      <c r="N161" s="174">
        <f t="shared" si="34"/>
        <v>4.3329364127116623</v>
      </c>
    </row>
    <row r="162" spans="1:14">
      <c r="A162" s="207"/>
      <c r="B162" s="201" t="s">
        <v>21</v>
      </c>
      <c r="C162" s="29">
        <v>6.1789230000000002</v>
      </c>
      <c r="D162" s="29">
        <v>119.14016799999999</v>
      </c>
      <c r="E162" s="29">
        <v>111.03134299999999</v>
      </c>
      <c r="F162" s="12">
        <f t="shared" si="32"/>
        <v>7.3031855518490811</v>
      </c>
      <c r="G162" s="29">
        <v>25</v>
      </c>
      <c r="H162" s="29">
        <v>128863.12208299999</v>
      </c>
      <c r="I162" s="30">
        <v>3</v>
      </c>
      <c r="J162" s="30"/>
      <c r="K162" s="29">
        <v>2.58</v>
      </c>
      <c r="L162" s="29">
        <v>5.39</v>
      </c>
      <c r="M162" s="33">
        <f t="shared" si="33"/>
        <v>-52.133580705009273</v>
      </c>
      <c r="N162" s="174">
        <f t="shared" si="34"/>
        <v>12.818807441987436</v>
      </c>
    </row>
    <row r="163" spans="1:14">
      <c r="A163" s="207"/>
      <c r="B163" s="201" t="s">
        <v>22</v>
      </c>
      <c r="C163" s="29">
        <v>7.8276289999999991</v>
      </c>
      <c r="D163" s="29">
        <v>130.330747</v>
      </c>
      <c r="E163" s="29">
        <v>129.942814</v>
      </c>
      <c r="F163" s="12">
        <f t="shared" si="32"/>
        <v>0.2985413260328531</v>
      </c>
      <c r="G163" s="29">
        <v>1274</v>
      </c>
      <c r="H163" s="29">
        <v>148959.09</v>
      </c>
      <c r="I163" s="30">
        <v>133</v>
      </c>
      <c r="J163" s="30">
        <v>5.34</v>
      </c>
      <c r="K163" s="29">
        <v>17.600000000000001</v>
      </c>
      <c r="L163" s="29">
        <v>26.59</v>
      </c>
      <c r="M163" s="33">
        <f t="shared" si="33"/>
        <v>-33.809702895825495</v>
      </c>
      <c r="N163" s="174">
        <f t="shared" si="34"/>
        <v>15.36149034017258</v>
      </c>
    </row>
    <row r="164" spans="1:14">
      <c r="A164" s="207"/>
      <c r="B164" s="201" t="s">
        <v>23</v>
      </c>
      <c r="C164" s="29">
        <v>0.28301999999999999</v>
      </c>
      <c r="D164" s="29">
        <v>7.6566049999999999</v>
      </c>
      <c r="E164" s="29">
        <v>8.4207590000000003</v>
      </c>
      <c r="F164" s="12">
        <f t="shared" si="32"/>
        <v>-9.0746451715338292</v>
      </c>
      <c r="G164" s="29">
        <v>5</v>
      </c>
      <c r="H164" s="29">
        <v>3701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174">
        <f t="shared" si="34"/>
        <v>5.9173308627801413</v>
      </c>
    </row>
    <row r="165" spans="1:14">
      <c r="A165" s="207"/>
      <c r="B165" s="201" t="s">
        <v>24</v>
      </c>
      <c r="C165" s="29">
        <v>23.870714000000003</v>
      </c>
      <c r="D165" s="29">
        <v>57.903853000000005</v>
      </c>
      <c r="E165" s="29">
        <v>57.303038999999998</v>
      </c>
      <c r="F165" s="12">
        <f t="shared" si="32"/>
        <v>1.0484854040638349</v>
      </c>
      <c r="G165" s="29">
        <v>65</v>
      </c>
      <c r="H165" s="29">
        <v>109627.57058599999</v>
      </c>
      <c r="I165" s="30">
        <v>67</v>
      </c>
      <c r="J165" s="30">
        <v>12.44</v>
      </c>
      <c r="K165" s="29">
        <v>68.510000000000005</v>
      </c>
      <c r="L165" s="29">
        <v>63.49</v>
      </c>
      <c r="M165" s="33">
        <f t="shared" si="33"/>
        <v>7.906756969601517</v>
      </c>
      <c r="N165" s="174">
        <f t="shared" si="34"/>
        <v>3.720809982343702</v>
      </c>
    </row>
    <row r="166" spans="1:14">
      <c r="A166" s="207"/>
      <c r="B166" s="201" t="s">
        <v>25</v>
      </c>
      <c r="C166" s="29">
        <v>0</v>
      </c>
      <c r="D166" s="29">
        <v>0</v>
      </c>
      <c r="E166" s="29">
        <v>0</v>
      </c>
      <c r="F166" s="12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111.08</v>
      </c>
      <c r="M166" s="29">
        <v>0</v>
      </c>
      <c r="N166" s="174">
        <f t="shared" si="34"/>
        <v>0</v>
      </c>
    </row>
    <row r="167" spans="1:14">
      <c r="A167" s="207"/>
      <c r="B167" s="201" t="s">
        <v>26</v>
      </c>
      <c r="C167" s="29">
        <v>2328.7012500000001</v>
      </c>
      <c r="D167" s="29">
        <v>2397.5747899999997</v>
      </c>
      <c r="E167" s="29">
        <v>114.036374</v>
      </c>
      <c r="F167" s="12">
        <f>(D167-E167)/E167*100</f>
        <v>2002.4649468423117</v>
      </c>
      <c r="G167" s="29">
        <v>2477</v>
      </c>
      <c r="H167" s="29">
        <v>484306.10800000001</v>
      </c>
      <c r="I167" s="30">
        <v>49</v>
      </c>
      <c r="J167" s="30">
        <v>6.08</v>
      </c>
      <c r="K167" s="29">
        <v>13.11</v>
      </c>
      <c r="L167" s="29">
        <v>18.440000000000001</v>
      </c>
      <c r="M167" s="33">
        <f t="shared" si="33"/>
        <v>-28.904555314533631</v>
      </c>
      <c r="N167" s="174">
        <f t="shared" si="34"/>
        <v>33.698405143844887</v>
      </c>
    </row>
    <row r="168" spans="1:14">
      <c r="A168" s="207"/>
      <c r="B168" s="201" t="s">
        <v>27</v>
      </c>
      <c r="C168" s="29">
        <v>3.088301</v>
      </c>
      <c r="D168" s="29">
        <v>3.223395</v>
      </c>
      <c r="E168" s="29">
        <v>5.9990569999999996</v>
      </c>
      <c r="F168" s="12">
        <f>(D168-E168)/E168*100</f>
        <v>-46.268305168628999</v>
      </c>
      <c r="G168" s="29">
        <v>5</v>
      </c>
      <c r="H168" s="29">
        <v>969.96022300000004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174">
        <f t="shared" si="34"/>
        <v>0.66838643145156318</v>
      </c>
    </row>
    <row r="169" spans="1:14">
      <c r="A169" s="207"/>
      <c r="B169" s="14" t="s">
        <v>28</v>
      </c>
      <c r="C169" s="29">
        <v>0</v>
      </c>
      <c r="D169" s="29">
        <v>0</v>
      </c>
      <c r="E169" s="29">
        <v>0</v>
      </c>
      <c r="F169" s="12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11.45</v>
      </c>
      <c r="M169" s="29">
        <v>0</v>
      </c>
      <c r="N169" s="174">
        <f t="shared" si="34"/>
        <v>0</v>
      </c>
    </row>
    <row r="170" spans="1:14">
      <c r="A170" s="207"/>
      <c r="B170" s="14" t="s">
        <v>29</v>
      </c>
      <c r="C170" s="29">
        <v>0</v>
      </c>
      <c r="D170" s="29">
        <v>0</v>
      </c>
      <c r="E170" s="29">
        <v>0</v>
      </c>
      <c r="F170" s="12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174">
        <f t="shared" si="34"/>
        <v>0</v>
      </c>
    </row>
    <row r="171" spans="1:14">
      <c r="A171" s="207"/>
      <c r="B171" s="14" t="s">
        <v>30</v>
      </c>
      <c r="C171" s="34">
        <v>0</v>
      </c>
      <c r="D171" s="34">
        <v>0</v>
      </c>
      <c r="E171" s="34">
        <v>0</v>
      </c>
      <c r="F171" s="12">
        <v>0</v>
      </c>
      <c r="G171" s="41">
        <v>0</v>
      </c>
      <c r="H171" s="41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174">
        <f t="shared" si="34"/>
        <v>0</v>
      </c>
    </row>
    <row r="172" spans="1:14" ht="14.25" thickBot="1">
      <c r="A172" s="208"/>
      <c r="B172" s="15" t="s">
        <v>31</v>
      </c>
      <c r="C172" s="16">
        <f t="shared" ref="C172:L172" si="35">C160+C162+C163+C164+C165+C166+C167+C168</f>
        <v>2615.1540999999997</v>
      </c>
      <c r="D172" s="16">
        <f t="shared" si="35"/>
        <v>3375.7314939999997</v>
      </c>
      <c r="E172" s="16">
        <f t="shared" si="35"/>
        <v>1274.0413169999999</v>
      </c>
      <c r="F172" s="17">
        <f>(D172-E172)/E172*100</f>
        <v>164.96248190355976</v>
      </c>
      <c r="G172" s="16">
        <f t="shared" si="35"/>
        <v>9527</v>
      </c>
      <c r="H172" s="16">
        <f t="shared" si="35"/>
        <v>1554499.250403</v>
      </c>
      <c r="I172" s="16">
        <f>I160+I162+I163+I164+I165+I166+I167+I168</f>
        <v>923</v>
      </c>
      <c r="J172" s="16">
        <f t="shared" si="35"/>
        <v>192.34</v>
      </c>
      <c r="K172" s="16">
        <f t="shared" si="35"/>
        <v>505.26</v>
      </c>
      <c r="L172" s="16">
        <f t="shared" si="35"/>
        <v>874.5200000000001</v>
      </c>
      <c r="M172" s="16">
        <f t="shared" si="33"/>
        <v>-42.224305904953582</v>
      </c>
      <c r="N172" s="175">
        <f t="shared" si="34"/>
        <v>11.576089639100804</v>
      </c>
    </row>
    <row r="173" spans="1:14" ht="14.25" thickTop="1">
      <c r="A173" s="223" t="s">
        <v>41</v>
      </c>
      <c r="B173" s="201" t="s">
        <v>19</v>
      </c>
      <c r="C173" s="71">
        <v>79.39</v>
      </c>
      <c r="D173" s="106">
        <v>202.44</v>
      </c>
      <c r="E173" s="106">
        <v>151.93</v>
      </c>
      <c r="F173" s="12">
        <f>(D173-E173)/E173*100</f>
        <v>33.24557361942999</v>
      </c>
      <c r="G173" s="72">
        <v>2195</v>
      </c>
      <c r="H173" s="72">
        <v>172934.83</v>
      </c>
      <c r="I173" s="72">
        <v>404</v>
      </c>
      <c r="J173" s="72">
        <v>85.07</v>
      </c>
      <c r="K173" s="107">
        <v>172.99</v>
      </c>
      <c r="L173" s="107">
        <v>79.12</v>
      </c>
      <c r="M173" s="31">
        <f t="shared" si="33"/>
        <v>118.64256825075834</v>
      </c>
      <c r="N173" s="174">
        <f t="shared" ref="N173:N185" si="36">D173/D327*100</f>
        <v>1.3497538242446616</v>
      </c>
    </row>
    <row r="174" spans="1:14">
      <c r="A174" s="207"/>
      <c r="B174" s="201" t="s">
        <v>20</v>
      </c>
      <c r="C174" s="72">
        <v>31.38</v>
      </c>
      <c r="D174" s="107">
        <v>79.900000000000006</v>
      </c>
      <c r="E174" s="107">
        <v>69.59</v>
      </c>
      <c r="F174" s="12">
        <f>(D174-E174)/E174*100</f>
        <v>14.815347032619632</v>
      </c>
      <c r="G174" s="72">
        <v>1007</v>
      </c>
      <c r="H174" s="72">
        <v>20140</v>
      </c>
      <c r="I174" s="72">
        <v>187</v>
      </c>
      <c r="J174" s="72">
        <v>48.52</v>
      </c>
      <c r="K174" s="107">
        <v>96.37</v>
      </c>
      <c r="L174" s="107">
        <v>37.96</v>
      </c>
      <c r="M174" s="31">
        <f t="shared" si="33"/>
        <v>153.87249736564806</v>
      </c>
      <c r="N174" s="174">
        <f t="shared" si="36"/>
        <v>1.8186979459939061</v>
      </c>
    </row>
    <row r="175" spans="1:14">
      <c r="A175" s="207"/>
      <c r="B175" s="201" t="s">
        <v>21</v>
      </c>
      <c r="C175" s="72">
        <v>11.09</v>
      </c>
      <c r="D175" s="107">
        <v>32.17</v>
      </c>
      <c r="E175" s="107">
        <v>20.5</v>
      </c>
      <c r="F175" s="12">
        <f>(D175-E175)/E175*100</f>
        <v>56.926829268292693</v>
      </c>
      <c r="G175" s="72">
        <v>12</v>
      </c>
      <c r="H175" s="72">
        <v>30375.13</v>
      </c>
      <c r="I175" s="72">
        <v>0</v>
      </c>
      <c r="J175" s="72">
        <v>0</v>
      </c>
      <c r="K175" s="72">
        <v>0</v>
      </c>
      <c r="L175" s="72">
        <v>0</v>
      </c>
      <c r="M175" s="72">
        <v>0</v>
      </c>
      <c r="N175" s="174">
        <f t="shared" si="36"/>
        <v>3.4613098363998942</v>
      </c>
    </row>
    <row r="176" spans="1:14">
      <c r="A176" s="207"/>
      <c r="B176" s="201" t="s">
        <v>22</v>
      </c>
      <c r="C176" s="72">
        <v>0</v>
      </c>
      <c r="D176" s="72">
        <v>0</v>
      </c>
      <c r="E176" s="107">
        <v>0.61</v>
      </c>
      <c r="F176" s="12">
        <f>(D176-E176)/E176*100</f>
        <v>-100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107">
        <v>0</v>
      </c>
      <c r="M176" s="72">
        <v>0</v>
      </c>
      <c r="N176" s="174">
        <f t="shared" si="36"/>
        <v>0</v>
      </c>
    </row>
    <row r="177" spans="1:14">
      <c r="A177" s="207"/>
      <c r="B177" s="201" t="s">
        <v>23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174">
        <f t="shared" si="36"/>
        <v>0</v>
      </c>
    </row>
    <row r="178" spans="1:14">
      <c r="A178" s="207"/>
      <c r="B178" s="201" t="s">
        <v>24</v>
      </c>
      <c r="C178" s="72">
        <v>3.3</v>
      </c>
      <c r="D178" s="107">
        <v>4.3</v>
      </c>
      <c r="E178" s="107">
        <v>1.41</v>
      </c>
      <c r="F178" s="12">
        <f>(D178-E178)/E178*100</f>
        <v>204.96453900709218</v>
      </c>
      <c r="G178" s="72">
        <v>7</v>
      </c>
      <c r="H178" s="72">
        <v>2775.6</v>
      </c>
      <c r="I178" s="107">
        <v>1</v>
      </c>
      <c r="J178" s="72">
        <v>0.05</v>
      </c>
      <c r="K178" s="107">
        <v>0.05</v>
      </c>
      <c r="L178" s="107">
        <v>0.48</v>
      </c>
      <c r="M178" s="31">
        <f>(K178-L178)/L178*100</f>
        <v>-89.583333333333343</v>
      </c>
      <c r="N178" s="174">
        <f t="shared" si="36"/>
        <v>0.27631119684000849</v>
      </c>
    </row>
    <row r="179" spans="1:14">
      <c r="A179" s="207"/>
      <c r="B179" s="201" t="s">
        <v>25</v>
      </c>
      <c r="C179" s="72">
        <v>0</v>
      </c>
      <c r="D179" s="72">
        <v>0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174">
        <f t="shared" si="36"/>
        <v>0</v>
      </c>
    </row>
    <row r="180" spans="1:14">
      <c r="A180" s="207"/>
      <c r="B180" s="201" t="s">
        <v>26</v>
      </c>
      <c r="C180" s="72">
        <v>5.19</v>
      </c>
      <c r="D180" s="107">
        <v>6.08</v>
      </c>
      <c r="E180" s="107">
        <v>16.54</v>
      </c>
      <c r="F180" s="12">
        <f>(D180-E180)/E180*100</f>
        <v>-63.240628778718253</v>
      </c>
      <c r="G180" s="72">
        <v>73</v>
      </c>
      <c r="H180" s="72">
        <v>11256.34</v>
      </c>
      <c r="I180" s="107">
        <v>5</v>
      </c>
      <c r="J180" s="72">
        <v>0.39</v>
      </c>
      <c r="K180" s="72">
        <v>2.61</v>
      </c>
      <c r="L180" s="107">
        <v>10.1</v>
      </c>
      <c r="M180" s="31">
        <f>(K180-L180)/L180*100</f>
        <v>-74.158415841584159</v>
      </c>
      <c r="N180" s="174">
        <f t="shared" si="36"/>
        <v>8.5455646317742995E-2</v>
      </c>
    </row>
    <row r="181" spans="1:14">
      <c r="A181" s="207"/>
      <c r="B181" s="201" t="s">
        <v>27</v>
      </c>
      <c r="C181" s="72">
        <v>0</v>
      </c>
      <c r="D181" s="72">
        <v>0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174">
        <f t="shared" si="36"/>
        <v>0</v>
      </c>
    </row>
    <row r="182" spans="1:14">
      <c r="A182" s="207"/>
      <c r="B182" s="14" t="s">
        <v>28</v>
      </c>
      <c r="C182" s="72">
        <v>0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174">
        <f t="shared" si="36"/>
        <v>0</v>
      </c>
    </row>
    <row r="183" spans="1:14">
      <c r="A183" s="207"/>
      <c r="B183" s="14" t="s">
        <v>29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174">
        <f t="shared" si="36"/>
        <v>0</v>
      </c>
    </row>
    <row r="184" spans="1:14">
      <c r="A184" s="207"/>
      <c r="B184" s="14" t="s">
        <v>30</v>
      </c>
      <c r="C184" s="72">
        <v>0</v>
      </c>
      <c r="D184" s="72">
        <v>0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174">
        <f t="shared" si="36"/>
        <v>0</v>
      </c>
    </row>
    <row r="185" spans="1:14" ht="14.25" thickBot="1">
      <c r="A185" s="208"/>
      <c r="B185" s="15" t="s">
        <v>31</v>
      </c>
      <c r="C185" s="16">
        <f t="shared" ref="C185:L185" si="37">C173+C175+C176+C177+C178+C179+C180+C181</f>
        <v>98.97</v>
      </c>
      <c r="D185" s="16">
        <f>D173+D175+D176+D177+D178+D179+D180+D181</f>
        <v>244.99000000000004</v>
      </c>
      <c r="E185" s="16">
        <f t="shared" si="37"/>
        <v>190.99</v>
      </c>
      <c r="F185" s="17">
        <f>(D185-E185)/E185*100</f>
        <v>28.273731608984775</v>
      </c>
      <c r="G185" s="16">
        <f t="shared" si="37"/>
        <v>2287</v>
      </c>
      <c r="H185" s="16">
        <f t="shared" si="37"/>
        <v>217341.9</v>
      </c>
      <c r="I185" s="16">
        <f t="shared" si="37"/>
        <v>410</v>
      </c>
      <c r="J185" s="16">
        <f t="shared" si="37"/>
        <v>85.509999999999991</v>
      </c>
      <c r="K185" s="16">
        <f>K173+K175+K176+K177+K178+K179+K180+K181</f>
        <v>175.65000000000003</v>
      </c>
      <c r="L185" s="16">
        <f t="shared" si="37"/>
        <v>89.7</v>
      </c>
      <c r="M185" s="16">
        <f>(K185-L185)/L185*100</f>
        <v>95.819397993311071</v>
      </c>
      <c r="N185" s="175">
        <f t="shared" si="36"/>
        <v>0.84012197229668251</v>
      </c>
    </row>
    <row r="186" spans="1:14" ht="14.25" thickTop="1">
      <c r="A186" s="62"/>
      <c r="N186" s="177"/>
    </row>
    <row r="187" spans="1:14">
      <c r="A187" s="62"/>
      <c r="N187" s="177"/>
    </row>
    <row r="188" spans="1:14">
      <c r="A188" s="62"/>
      <c r="N188" s="177"/>
    </row>
    <row r="189" spans="1:14" s="57" customFormat="1" ht="18.75">
      <c r="A189" s="224" t="str">
        <f>A1</f>
        <v>2023年2月丹东市财产保险业务统计表</v>
      </c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</row>
    <row r="190" spans="1:14" s="57" customFormat="1" ht="14.25" thickBot="1">
      <c r="A190" s="63"/>
      <c r="B190" s="59" t="s">
        <v>0</v>
      </c>
      <c r="C190" s="58"/>
      <c r="D190" s="58"/>
      <c r="F190" s="153"/>
      <c r="G190" s="73" t="str">
        <f>G2</f>
        <v>（2023年2月）</v>
      </c>
      <c r="H190" s="58"/>
      <c r="I190" s="58"/>
      <c r="J190" s="58"/>
      <c r="K190" s="58"/>
      <c r="L190" s="59" t="s">
        <v>1</v>
      </c>
      <c r="N190" s="153"/>
    </row>
    <row r="191" spans="1:14" ht="13.5" customHeight="1">
      <c r="A191" s="206" t="s">
        <v>116</v>
      </c>
      <c r="B191" s="167" t="s">
        <v>3</v>
      </c>
      <c r="C191" s="211" t="s">
        <v>4</v>
      </c>
      <c r="D191" s="211"/>
      <c r="E191" s="211"/>
      <c r="F191" s="212"/>
      <c r="G191" s="211" t="s">
        <v>5</v>
      </c>
      <c r="H191" s="211"/>
      <c r="I191" s="211" t="s">
        <v>6</v>
      </c>
      <c r="J191" s="211"/>
      <c r="K191" s="211"/>
      <c r="L191" s="211"/>
      <c r="M191" s="211"/>
      <c r="N191" s="214" t="s">
        <v>7</v>
      </c>
    </row>
    <row r="192" spans="1:14">
      <c r="A192" s="207"/>
      <c r="B192" s="58" t="s">
        <v>8</v>
      </c>
      <c r="C192" s="213" t="s">
        <v>9</v>
      </c>
      <c r="D192" s="213" t="s">
        <v>10</v>
      </c>
      <c r="E192" s="213" t="s">
        <v>11</v>
      </c>
      <c r="F192" s="154" t="s">
        <v>12</v>
      </c>
      <c r="G192" s="213" t="s">
        <v>13</v>
      </c>
      <c r="H192" s="213" t="s">
        <v>14</v>
      </c>
      <c r="I192" s="201" t="s">
        <v>13</v>
      </c>
      <c r="J192" s="213" t="s">
        <v>15</v>
      </c>
      <c r="K192" s="213"/>
      <c r="L192" s="213"/>
      <c r="M192" s="201" t="s">
        <v>12</v>
      </c>
      <c r="N192" s="215"/>
    </row>
    <row r="193" spans="1:14">
      <c r="A193" s="222"/>
      <c r="B193" s="168" t="s">
        <v>16</v>
      </c>
      <c r="C193" s="213"/>
      <c r="D193" s="213"/>
      <c r="E193" s="213"/>
      <c r="F193" s="154" t="s">
        <v>17</v>
      </c>
      <c r="G193" s="213"/>
      <c r="H193" s="213"/>
      <c r="I193" s="33" t="s">
        <v>18</v>
      </c>
      <c r="J193" s="201" t="s">
        <v>9</v>
      </c>
      <c r="K193" s="201" t="s">
        <v>10</v>
      </c>
      <c r="L193" s="201" t="s">
        <v>11</v>
      </c>
      <c r="M193" s="201" t="s">
        <v>17</v>
      </c>
      <c r="N193" s="202" t="s">
        <v>17</v>
      </c>
    </row>
    <row r="194" spans="1:14" ht="15" customHeight="1">
      <c r="A194" s="221" t="s">
        <v>42</v>
      </c>
      <c r="B194" s="201" t="s">
        <v>19</v>
      </c>
      <c r="C194" s="201">
        <v>177.15866600000001</v>
      </c>
      <c r="D194" s="32">
        <v>420.27325200000001</v>
      </c>
      <c r="E194" s="32">
        <v>398.10763600000001</v>
      </c>
      <c r="F194" s="155">
        <f>(D194-E194)/E194*100</f>
        <v>5.5677444981236173</v>
      </c>
      <c r="G194" s="32">
        <v>3436</v>
      </c>
      <c r="H194" s="31">
        <v>355843.92640400003</v>
      </c>
      <c r="I194" s="31">
        <v>558</v>
      </c>
      <c r="J194" s="31">
        <v>63.509918999999996</v>
      </c>
      <c r="K194" s="31">
        <v>181.64125799999999</v>
      </c>
      <c r="L194" s="31">
        <v>110.10959800000001</v>
      </c>
      <c r="M194" s="31">
        <f t="shared" ref="M194:M206" si="38">(K194-L194)/L194*100</f>
        <v>64.964055177097265</v>
      </c>
      <c r="N194" s="174">
        <f t="shared" ref="N194:N206" si="39">D194/D327*100</f>
        <v>2.8021410250678738</v>
      </c>
    </row>
    <row r="195" spans="1:14" ht="15" customHeight="1">
      <c r="A195" s="207"/>
      <c r="B195" s="201" t="s">
        <v>20</v>
      </c>
      <c r="C195" s="201">
        <v>64.579147999999989</v>
      </c>
      <c r="D195" s="32">
        <v>147.36637999999999</v>
      </c>
      <c r="E195" s="32">
        <v>153.76529300000001</v>
      </c>
      <c r="F195" s="155">
        <f>(D195-E195)/E195*100</f>
        <v>-4.1614807055321785</v>
      </c>
      <c r="G195" s="32">
        <v>1682</v>
      </c>
      <c r="H195" s="31">
        <v>33640</v>
      </c>
      <c r="I195" s="31">
        <v>265</v>
      </c>
      <c r="J195" s="31">
        <v>30.440891999999998</v>
      </c>
      <c r="K195" s="31">
        <v>64.285663</v>
      </c>
      <c r="L195" s="31">
        <v>42.800040000000003</v>
      </c>
      <c r="M195" s="31">
        <f t="shared" si="38"/>
        <v>50.200006822423518</v>
      </c>
      <c r="N195" s="174">
        <f t="shared" si="39"/>
        <v>3.3543796322222459</v>
      </c>
    </row>
    <row r="196" spans="1:14" ht="15" customHeight="1">
      <c r="A196" s="207"/>
      <c r="B196" s="201" t="s">
        <v>21</v>
      </c>
      <c r="C196" s="201">
        <v>0.87264499999999856</v>
      </c>
      <c r="D196" s="32">
        <v>8.9901269999999993</v>
      </c>
      <c r="E196" s="32">
        <v>18.222642</v>
      </c>
      <c r="F196" s="155">
        <f>(D196-E196)/E196*100</f>
        <v>-50.665073703363106</v>
      </c>
      <c r="G196" s="32">
        <v>181</v>
      </c>
      <c r="H196" s="31">
        <v>9637.0444069999994</v>
      </c>
      <c r="I196" s="31">
        <v>0</v>
      </c>
      <c r="J196" s="31">
        <v>0</v>
      </c>
      <c r="K196" s="31">
        <v>0</v>
      </c>
      <c r="L196" s="31">
        <v>428.77839999999998</v>
      </c>
      <c r="M196" s="31">
        <f t="shared" si="38"/>
        <v>-100</v>
      </c>
      <c r="N196" s="174">
        <f t="shared" si="39"/>
        <v>0.96728675833336242</v>
      </c>
    </row>
    <row r="197" spans="1:14" ht="15" customHeight="1">
      <c r="A197" s="207"/>
      <c r="B197" s="201" t="s">
        <v>22</v>
      </c>
      <c r="C197" s="201">
        <v>3.4028329999999993</v>
      </c>
      <c r="D197" s="32">
        <v>14.100947</v>
      </c>
      <c r="E197" s="32">
        <v>4.9789289999999999</v>
      </c>
      <c r="F197" s="155">
        <f>(D197-E197)/E197*100</f>
        <v>183.21245392332369</v>
      </c>
      <c r="G197" s="32">
        <v>157</v>
      </c>
      <c r="H197" s="31">
        <v>131494.1</v>
      </c>
      <c r="I197" s="31">
        <v>60</v>
      </c>
      <c r="J197" s="31">
        <v>3.1413000000000002</v>
      </c>
      <c r="K197" s="31">
        <v>5.5167000000000002</v>
      </c>
      <c r="L197" s="31">
        <v>3.5512000000000001</v>
      </c>
      <c r="M197" s="31">
        <f t="shared" si="38"/>
        <v>55.347488173011939</v>
      </c>
      <c r="N197" s="174">
        <f t="shared" si="39"/>
        <v>1.6620142684196038</v>
      </c>
    </row>
    <row r="198" spans="1:14" ht="15" customHeight="1">
      <c r="A198" s="207"/>
      <c r="B198" s="201" t="s">
        <v>23</v>
      </c>
      <c r="C198" s="201">
        <v>0</v>
      </c>
      <c r="D198" s="32">
        <v>0</v>
      </c>
      <c r="E198" s="32">
        <v>0</v>
      </c>
      <c r="F198" s="31">
        <v>0</v>
      </c>
      <c r="G198" s="32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174">
        <f t="shared" si="39"/>
        <v>0</v>
      </c>
    </row>
    <row r="199" spans="1:14" ht="15" customHeight="1">
      <c r="A199" s="207"/>
      <c r="B199" s="201" t="s">
        <v>24</v>
      </c>
      <c r="C199" s="201">
        <v>7.2826109999999993</v>
      </c>
      <c r="D199" s="32">
        <v>29.698122999999999</v>
      </c>
      <c r="E199" s="32">
        <v>22.348773000000001</v>
      </c>
      <c r="F199" s="155">
        <f>(D199-E199)/E199*100</f>
        <v>32.884803116484278</v>
      </c>
      <c r="G199" s="32">
        <v>71</v>
      </c>
      <c r="H199" s="31">
        <v>32057.784825999999</v>
      </c>
      <c r="I199" s="31">
        <v>13</v>
      </c>
      <c r="J199" s="31">
        <v>1.1625999999999999</v>
      </c>
      <c r="K199" s="31">
        <v>2.5871</v>
      </c>
      <c r="L199" s="31">
        <v>2.9340000000000002</v>
      </c>
      <c r="M199" s="31">
        <f t="shared" si="38"/>
        <v>-11.823449216087258</v>
      </c>
      <c r="N199" s="174">
        <f t="shared" si="39"/>
        <v>1.9083543976818103</v>
      </c>
    </row>
    <row r="200" spans="1:14" ht="15" customHeight="1">
      <c r="A200" s="207"/>
      <c r="B200" s="201" t="s">
        <v>25</v>
      </c>
      <c r="C200" s="201">
        <v>0</v>
      </c>
      <c r="D200" s="32">
        <v>0</v>
      </c>
      <c r="E200" s="32">
        <v>0</v>
      </c>
      <c r="F200" s="31">
        <v>0</v>
      </c>
      <c r="G200" s="32">
        <v>0</v>
      </c>
      <c r="H200" s="31">
        <v>0</v>
      </c>
      <c r="I200" s="31">
        <v>3</v>
      </c>
      <c r="J200" s="31">
        <v>1.3600000000000003</v>
      </c>
      <c r="K200" s="31">
        <v>6.0313100000000004</v>
      </c>
      <c r="L200" s="33">
        <v>1.3503179999999999</v>
      </c>
      <c r="M200" s="31">
        <v>0</v>
      </c>
      <c r="N200" s="174">
        <f t="shared" si="39"/>
        <v>0</v>
      </c>
    </row>
    <row r="201" spans="1:14" ht="15" customHeight="1">
      <c r="A201" s="207"/>
      <c r="B201" s="201" t="s">
        <v>26</v>
      </c>
      <c r="C201" s="201">
        <v>31.4268</v>
      </c>
      <c r="D201" s="32">
        <v>78.812399999999997</v>
      </c>
      <c r="E201" s="32">
        <v>60.358542</v>
      </c>
      <c r="F201" s="155">
        <f>(D201-E201)/E201*100</f>
        <v>30.573730558302749</v>
      </c>
      <c r="G201" s="32">
        <v>1055</v>
      </c>
      <c r="H201" s="31">
        <v>465312.38</v>
      </c>
      <c r="I201" s="31">
        <v>36</v>
      </c>
      <c r="J201" s="31">
        <v>4.0962940000000003</v>
      </c>
      <c r="K201" s="31">
        <v>4.407324</v>
      </c>
      <c r="L201" s="31">
        <v>9.4728309999999993</v>
      </c>
      <c r="M201" s="31">
        <f t="shared" si="38"/>
        <v>-53.474056488498519</v>
      </c>
      <c r="N201" s="174">
        <f t="shared" si="39"/>
        <v>1.107724437475738</v>
      </c>
    </row>
    <row r="202" spans="1:14" ht="15" customHeight="1">
      <c r="A202" s="207"/>
      <c r="B202" s="201" t="s">
        <v>27</v>
      </c>
      <c r="C202" s="201">
        <v>-42.340900000000005</v>
      </c>
      <c r="D202" s="32">
        <v>30</v>
      </c>
      <c r="E202" s="32">
        <v>709.84368900000004</v>
      </c>
      <c r="F202" s="155">
        <f>(D202-E202)/E202*100</f>
        <v>-95.773717444433032</v>
      </c>
      <c r="G202" s="32">
        <v>116</v>
      </c>
      <c r="H202" s="31">
        <v>4321.2160000000003</v>
      </c>
      <c r="I202" s="31">
        <v>40</v>
      </c>
      <c r="J202" s="31">
        <v>204.75786800000003</v>
      </c>
      <c r="K202" s="31">
        <v>299.74495300000001</v>
      </c>
      <c r="L202" s="31">
        <v>130.320988</v>
      </c>
      <c r="M202" s="31">
        <f t="shared" si="38"/>
        <v>130.00512626561732</v>
      </c>
      <c r="N202" s="174">
        <f t="shared" si="39"/>
        <v>6.2206440549628246</v>
      </c>
    </row>
    <row r="203" spans="1:14" ht="15" customHeight="1">
      <c r="A203" s="207"/>
      <c r="B203" s="14" t="s">
        <v>28</v>
      </c>
      <c r="C203" s="201">
        <v>0</v>
      </c>
      <c r="D203" s="32">
        <v>0</v>
      </c>
      <c r="E203" s="32">
        <v>0</v>
      </c>
      <c r="F203" s="31">
        <v>0</v>
      </c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>
        <v>0</v>
      </c>
      <c r="N203" s="174">
        <f t="shared" si="39"/>
        <v>0</v>
      </c>
    </row>
    <row r="204" spans="1:14" ht="15" customHeight="1">
      <c r="A204" s="207"/>
      <c r="B204" s="14" t="s">
        <v>29</v>
      </c>
      <c r="C204" s="201">
        <v>0</v>
      </c>
      <c r="D204" s="32">
        <v>0</v>
      </c>
      <c r="E204" s="32">
        <v>0</v>
      </c>
      <c r="F204" s="31">
        <v>0</v>
      </c>
      <c r="G204" s="32">
        <v>0</v>
      </c>
      <c r="H204" s="31">
        <v>0</v>
      </c>
      <c r="I204" s="31">
        <v>0</v>
      </c>
      <c r="J204" s="31">
        <v>0</v>
      </c>
      <c r="K204" s="31">
        <v>0</v>
      </c>
      <c r="L204" s="34">
        <v>0</v>
      </c>
      <c r="M204" s="31">
        <v>0</v>
      </c>
      <c r="N204" s="174">
        <f t="shared" si="39"/>
        <v>0</v>
      </c>
    </row>
    <row r="205" spans="1:14" ht="15" customHeight="1">
      <c r="A205" s="207"/>
      <c r="B205" s="14" t="s">
        <v>30</v>
      </c>
      <c r="C205" s="201">
        <v>-46.790808999999996</v>
      </c>
      <c r="D205" s="32">
        <v>20.007259999999999</v>
      </c>
      <c r="E205" s="32">
        <v>709.84368900000004</v>
      </c>
      <c r="F205" s="155">
        <f>(D205-E205)/E205*100</f>
        <v>-97.181455535910246</v>
      </c>
      <c r="G205" s="32">
        <v>116</v>
      </c>
      <c r="H205" s="31">
        <v>1478.119011</v>
      </c>
      <c r="I205" s="31">
        <v>40</v>
      </c>
      <c r="J205" s="31">
        <v>204.75786800000003</v>
      </c>
      <c r="K205" s="31">
        <v>299.74495300000001</v>
      </c>
      <c r="L205" s="31">
        <v>130.320988</v>
      </c>
      <c r="M205" s="31">
        <f t="shared" si="38"/>
        <v>130.00512626561732</v>
      </c>
      <c r="N205" s="174">
        <f t="shared" si="39"/>
        <v>55.638191547287263</v>
      </c>
    </row>
    <row r="206" spans="1:14" ht="15" customHeight="1" thickBot="1">
      <c r="A206" s="208"/>
      <c r="B206" s="15" t="s">
        <v>31</v>
      </c>
      <c r="C206" s="16">
        <f>C194+C196+C197+C198+C199+C200+C201+C202</f>
        <v>177.80265499999999</v>
      </c>
      <c r="D206" s="16">
        <f t="shared" ref="D206:L206" si="40">D194+D196+D197+D198+D199+D200+D201+D202</f>
        <v>581.87484900000004</v>
      </c>
      <c r="E206" s="16">
        <f t="shared" si="40"/>
        <v>1213.8602110000002</v>
      </c>
      <c r="F206" s="156">
        <f>(D206-E206)/E206*100</f>
        <v>-52.064097354287533</v>
      </c>
      <c r="G206" s="16">
        <f t="shared" si="40"/>
        <v>5016</v>
      </c>
      <c r="H206" s="16">
        <f>H194+H196+H197+H198+H199+H200+H201+H202</f>
        <v>998666.45163700008</v>
      </c>
      <c r="I206" s="16">
        <f t="shared" si="40"/>
        <v>710</v>
      </c>
      <c r="J206" s="16">
        <f t="shared" si="40"/>
        <v>278.02798100000001</v>
      </c>
      <c r="K206" s="16">
        <f t="shared" si="40"/>
        <v>499.92864499999996</v>
      </c>
      <c r="L206" s="16">
        <f t="shared" si="40"/>
        <v>686.517335</v>
      </c>
      <c r="M206" s="16">
        <f t="shared" si="38"/>
        <v>-27.179020905568251</v>
      </c>
      <c r="N206" s="175">
        <f t="shared" si="39"/>
        <v>1.9953706101135325</v>
      </c>
    </row>
    <row r="207" spans="1:14" ht="14.25" thickTop="1">
      <c r="A207" s="223" t="s">
        <v>43</v>
      </c>
      <c r="B207" s="201" t="s">
        <v>19</v>
      </c>
      <c r="C207" s="82">
        <v>17.18</v>
      </c>
      <c r="D207" s="82">
        <v>42.02</v>
      </c>
      <c r="E207" s="82">
        <v>40.76</v>
      </c>
      <c r="F207" s="162">
        <f>(D207-E207)/E207*100</f>
        <v>3.0912659470068822</v>
      </c>
      <c r="G207" s="83">
        <v>363</v>
      </c>
      <c r="H207" s="83">
        <v>38176.36</v>
      </c>
      <c r="I207" s="83">
        <v>50</v>
      </c>
      <c r="J207" s="83">
        <v>8.02</v>
      </c>
      <c r="K207" s="83">
        <v>16.64</v>
      </c>
      <c r="L207" s="83">
        <v>76.989999999999995</v>
      </c>
      <c r="M207" s="31">
        <f t="shared" ref="M207:M221" si="41">(K207-L207)/L207*100</f>
        <v>-78.386803480971551</v>
      </c>
      <c r="N207" s="174">
        <f t="shared" ref="N207:N219" si="42">D207/D327*100</f>
        <v>0.28016526227405991</v>
      </c>
    </row>
    <row r="208" spans="1:14">
      <c r="A208" s="207"/>
      <c r="B208" s="201" t="s">
        <v>20</v>
      </c>
      <c r="C208" s="83">
        <v>5.64</v>
      </c>
      <c r="D208" s="83">
        <v>14</v>
      </c>
      <c r="E208" s="83">
        <v>15.01</v>
      </c>
      <c r="F208" s="162">
        <f>(D208-E208)/E208*100</f>
        <v>-6.7288474350433027</v>
      </c>
      <c r="G208" s="83">
        <v>162</v>
      </c>
      <c r="H208" s="83">
        <v>3240</v>
      </c>
      <c r="I208" s="83">
        <v>23</v>
      </c>
      <c r="J208" s="83">
        <v>3.59</v>
      </c>
      <c r="K208" s="83">
        <v>5.35</v>
      </c>
      <c r="L208" s="83">
        <v>33.700000000000003</v>
      </c>
      <c r="M208" s="31">
        <f t="shared" si="41"/>
        <v>-84.124629080118694</v>
      </c>
      <c r="N208" s="174">
        <f t="shared" si="42"/>
        <v>0.31867047864724263</v>
      </c>
    </row>
    <row r="209" spans="1:14">
      <c r="A209" s="207"/>
      <c r="B209" s="201" t="s">
        <v>21</v>
      </c>
      <c r="C209" s="83">
        <v>0</v>
      </c>
      <c r="D209" s="83">
        <v>0</v>
      </c>
      <c r="E209" s="83">
        <v>0</v>
      </c>
      <c r="F209" s="162">
        <v>0</v>
      </c>
      <c r="G209" s="83">
        <v>0</v>
      </c>
      <c r="H209" s="83">
        <v>0</v>
      </c>
      <c r="I209" s="83">
        <v>1</v>
      </c>
      <c r="J209" s="83">
        <v>0</v>
      </c>
      <c r="K209" s="83">
        <v>0</v>
      </c>
      <c r="L209" s="83">
        <v>0</v>
      </c>
      <c r="M209" s="31">
        <v>0</v>
      </c>
      <c r="N209" s="174">
        <f t="shared" si="42"/>
        <v>0</v>
      </c>
    </row>
    <row r="210" spans="1:14">
      <c r="A210" s="207"/>
      <c r="B210" s="201" t="s">
        <v>22</v>
      </c>
      <c r="C210" s="83">
        <v>0.11</v>
      </c>
      <c r="D210" s="83">
        <v>0.11</v>
      </c>
      <c r="E210" s="83">
        <v>0.3</v>
      </c>
      <c r="F210" s="162">
        <f>(D210-E210)/E210*100</f>
        <v>-63.333333333333343</v>
      </c>
      <c r="G210" s="83">
        <v>12</v>
      </c>
      <c r="H210" s="83">
        <v>128.4</v>
      </c>
      <c r="I210" s="83">
        <v>0</v>
      </c>
      <c r="J210" s="83">
        <v>0</v>
      </c>
      <c r="K210" s="83">
        <v>0</v>
      </c>
      <c r="L210" s="83">
        <v>0</v>
      </c>
      <c r="M210" s="31">
        <v>0</v>
      </c>
      <c r="N210" s="174">
        <f t="shared" si="42"/>
        <v>1.2965197977565367E-2</v>
      </c>
    </row>
    <row r="211" spans="1:14">
      <c r="A211" s="207"/>
      <c r="B211" s="201" t="s">
        <v>23</v>
      </c>
      <c r="C211" s="83">
        <v>0</v>
      </c>
      <c r="D211" s="83">
        <v>0</v>
      </c>
      <c r="E211" s="83">
        <v>0</v>
      </c>
      <c r="F211" s="162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0.92</v>
      </c>
      <c r="M211" s="31">
        <v>0</v>
      </c>
      <c r="N211" s="174">
        <f t="shared" si="42"/>
        <v>0</v>
      </c>
    </row>
    <row r="212" spans="1:14">
      <c r="A212" s="207"/>
      <c r="B212" s="201" t="s">
        <v>24</v>
      </c>
      <c r="C212" s="83">
        <v>0.78</v>
      </c>
      <c r="D212" s="83">
        <v>0.78</v>
      </c>
      <c r="E212" s="83">
        <v>0.45</v>
      </c>
      <c r="F212" s="162">
        <f>(D212-E212)/E212*100</f>
        <v>73.333333333333343</v>
      </c>
      <c r="G212" s="83">
        <v>1</v>
      </c>
      <c r="H212" s="83">
        <v>924</v>
      </c>
      <c r="I212" s="83">
        <v>0</v>
      </c>
      <c r="J212" s="83">
        <v>0</v>
      </c>
      <c r="K212" s="83">
        <v>0</v>
      </c>
      <c r="L212" s="83">
        <v>0</v>
      </c>
      <c r="M212" s="31">
        <v>0</v>
      </c>
      <c r="N212" s="174">
        <f t="shared" si="42"/>
        <v>5.0121565938420147E-2</v>
      </c>
    </row>
    <row r="213" spans="1:14">
      <c r="A213" s="207"/>
      <c r="B213" s="201" t="s">
        <v>25</v>
      </c>
      <c r="C213" s="84">
        <v>200.99</v>
      </c>
      <c r="D213" s="84">
        <v>258.70999999999998</v>
      </c>
      <c r="E213" s="84">
        <v>218.65</v>
      </c>
      <c r="F213" s="162">
        <f>(D213-E213)/E213*100</f>
        <v>18.321518408415262</v>
      </c>
      <c r="G213" s="84">
        <v>17</v>
      </c>
      <c r="H213" s="84">
        <v>4884.28</v>
      </c>
      <c r="I213" s="84">
        <v>14</v>
      </c>
      <c r="J213" s="84">
        <v>0.42</v>
      </c>
      <c r="K213" s="84">
        <v>1.28</v>
      </c>
      <c r="L213" s="84">
        <v>2.82</v>
      </c>
      <c r="M213" s="31">
        <f t="shared" si="41"/>
        <v>-54.609929078014183</v>
      </c>
      <c r="N213" s="174">
        <f t="shared" si="42"/>
        <v>8.3389395545946918</v>
      </c>
    </row>
    <row r="214" spans="1:14">
      <c r="A214" s="207"/>
      <c r="B214" s="201" t="s">
        <v>26</v>
      </c>
      <c r="C214" s="83">
        <v>0.93</v>
      </c>
      <c r="D214" s="83">
        <v>0.96</v>
      </c>
      <c r="E214" s="83">
        <v>0.92</v>
      </c>
      <c r="F214" s="162">
        <f>(D214-E214)/E214*100</f>
        <v>4.3478260869565135</v>
      </c>
      <c r="G214" s="83">
        <v>35</v>
      </c>
      <c r="H214" s="83">
        <v>1826.03</v>
      </c>
      <c r="I214" s="83">
        <v>1</v>
      </c>
      <c r="J214" s="83">
        <v>5.44</v>
      </c>
      <c r="K214" s="83">
        <v>5.44</v>
      </c>
      <c r="L214" s="83">
        <v>0.04</v>
      </c>
      <c r="M214" s="31">
        <f t="shared" si="41"/>
        <v>13500</v>
      </c>
      <c r="N214" s="174">
        <f t="shared" si="42"/>
        <v>1.3492996787012049E-2</v>
      </c>
    </row>
    <row r="215" spans="1:14">
      <c r="A215" s="207"/>
      <c r="B215" s="201" t="s">
        <v>27</v>
      </c>
      <c r="C215" s="85">
        <v>0</v>
      </c>
      <c r="D215" s="85">
        <v>0</v>
      </c>
      <c r="E215" s="85">
        <v>0</v>
      </c>
      <c r="F215" s="162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31">
        <v>0</v>
      </c>
      <c r="N215" s="174">
        <f t="shared" si="42"/>
        <v>0</v>
      </c>
    </row>
    <row r="216" spans="1:14">
      <c r="A216" s="207"/>
      <c r="B216" s="14" t="s">
        <v>28</v>
      </c>
      <c r="C216" s="85">
        <v>0</v>
      </c>
      <c r="D216" s="85"/>
      <c r="E216" s="85"/>
      <c r="F216" s="162">
        <v>0</v>
      </c>
      <c r="G216" s="85">
        <v>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  <c r="M216" s="31">
        <v>0</v>
      </c>
      <c r="N216" s="174">
        <f t="shared" si="42"/>
        <v>0</v>
      </c>
    </row>
    <row r="217" spans="1:14">
      <c r="A217" s="207"/>
      <c r="B217" s="14" t="s">
        <v>29</v>
      </c>
      <c r="C217" s="85">
        <v>0</v>
      </c>
      <c r="D217" s="85">
        <v>0</v>
      </c>
      <c r="E217" s="85">
        <v>0</v>
      </c>
      <c r="F217" s="162">
        <v>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31">
        <v>0</v>
      </c>
      <c r="N217" s="174">
        <f t="shared" si="42"/>
        <v>0</v>
      </c>
    </row>
    <row r="218" spans="1:14">
      <c r="A218" s="207"/>
      <c r="B218" s="14" t="s">
        <v>30</v>
      </c>
      <c r="C218" s="34"/>
      <c r="D218" s="34"/>
      <c r="E218" s="34"/>
      <c r="F218" s="155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1">
        <v>0</v>
      </c>
      <c r="N218" s="174">
        <f t="shared" si="42"/>
        <v>0</v>
      </c>
    </row>
    <row r="219" spans="1:14" ht="14.25" thickBot="1">
      <c r="A219" s="208"/>
      <c r="B219" s="15" t="s">
        <v>31</v>
      </c>
      <c r="C219" s="16">
        <f t="shared" ref="C219:L219" si="43">C207+C209+C210+C211+C212+C213+C214+C215</f>
        <v>219.99</v>
      </c>
      <c r="D219" s="16">
        <f t="shared" si="43"/>
        <v>302.58</v>
      </c>
      <c r="E219" s="16">
        <f t="shared" si="43"/>
        <v>261.08000000000004</v>
      </c>
      <c r="F219" s="156">
        <f>(D219-E219)/E219*100</f>
        <v>15.895510954496681</v>
      </c>
      <c r="G219" s="16">
        <f t="shared" si="43"/>
        <v>428</v>
      </c>
      <c r="H219" s="16">
        <f t="shared" si="43"/>
        <v>45939.07</v>
      </c>
      <c r="I219" s="16">
        <f t="shared" si="43"/>
        <v>66</v>
      </c>
      <c r="J219" s="16">
        <f t="shared" si="43"/>
        <v>13.879999999999999</v>
      </c>
      <c r="K219" s="16">
        <f t="shared" si="43"/>
        <v>24.280000000000005</v>
      </c>
      <c r="L219" s="16">
        <f t="shared" si="43"/>
        <v>80.77</v>
      </c>
      <c r="M219" s="16">
        <f t="shared" si="41"/>
        <v>-69.939333911105606</v>
      </c>
      <c r="N219" s="175">
        <f t="shared" si="42"/>
        <v>1.0376101325667586</v>
      </c>
    </row>
    <row r="220" spans="1:14" ht="14.25" thickTop="1">
      <c r="A220" s="223" t="s">
        <v>44</v>
      </c>
      <c r="B220" s="201" t="s">
        <v>19</v>
      </c>
      <c r="C220" s="71">
        <v>0.17</v>
      </c>
      <c r="D220" s="71">
        <v>5.73</v>
      </c>
      <c r="E220" s="71">
        <v>3.63</v>
      </c>
      <c r="F220" s="155">
        <f>(D220-E220)/E220*100</f>
        <v>57.851239669421503</v>
      </c>
      <c r="G220" s="72">
        <v>20</v>
      </c>
      <c r="H220" s="72">
        <v>2064.38</v>
      </c>
      <c r="I220" s="72">
        <v>2</v>
      </c>
      <c r="J220" s="72">
        <v>0.16</v>
      </c>
      <c r="K220" s="72">
        <v>0.16</v>
      </c>
      <c r="L220" s="72">
        <v>6.56</v>
      </c>
      <c r="M220" s="31">
        <f t="shared" si="41"/>
        <v>-97.560975609756099</v>
      </c>
      <c r="N220" s="174">
        <f>D220/D327*100</f>
        <v>3.8204353946462717E-2</v>
      </c>
    </row>
    <row r="221" spans="1:14">
      <c r="A221" s="207"/>
      <c r="B221" s="201" t="s">
        <v>20</v>
      </c>
      <c r="C221" s="72">
        <v>7.0000000000000007E-2</v>
      </c>
      <c r="D221" s="72">
        <v>0.98599999999999999</v>
      </c>
      <c r="E221" s="72">
        <v>0.75</v>
      </c>
      <c r="F221" s="155">
        <f>(D221-E221)/E221*100</f>
        <v>31.466666666666665</v>
      </c>
      <c r="G221" s="72">
        <v>10</v>
      </c>
      <c r="H221" s="72">
        <v>200</v>
      </c>
      <c r="I221" s="72">
        <v>1</v>
      </c>
      <c r="J221" s="72">
        <v>0.16</v>
      </c>
      <c r="K221" s="72">
        <v>0.16</v>
      </c>
      <c r="L221" s="72">
        <v>0.28000000000000003</v>
      </c>
      <c r="M221" s="31">
        <f t="shared" si="41"/>
        <v>-42.857142857142861</v>
      </c>
      <c r="N221" s="174">
        <f>D221/D328*100</f>
        <v>2.244350656758437E-2</v>
      </c>
    </row>
    <row r="222" spans="1:14">
      <c r="A222" s="207"/>
      <c r="B222" s="201" t="s">
        <v>21</v>
      </c>
      <c r="C222" s="31">
        <v>0</v>
      </c>
      <c r="D222" s="31">
        <v>0</v>
      </c>
      <c r="E222" s="72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72">
        <v>0</v>
      </c>
      <c r="M222" s="31">
        <v>0</v>
      </c>
      <c r="N222" s="174">
        <f>D222/D329*100</f>
        <v>0</v>
      </c>
    </row>
    <row r="223" spans="1:14">
      <c r="A223" s="207"/>
      <c r="B223" s="201" t="s">
        <v>22</v>
      </c>
      <c r="C223" s="72">
        <v>0.5</v>
      </c>
      <c r="D223" s="72">
        <v>0.83</v>
      </c>
      <c r="E223" s="72">
        <v>2.48</v>
      </c>
      <c r="F223" s="155">
        <f>(D223-E223)/E223*100</f>
        <v>-66.532258064516128</v>
      </c>
      <c r="G223" s="72">
        <v>85</v>
      </c>
      <c r="H223" s="72">
        <v>521.78</v>
      </c>
      <c r="I223" s="72">
        <v>1</v>
      </c>
      <c r="J223" s="72">
        <v>0.25</v>
      </c>
      <c r="K223" s="72">
        <v>0.25</v>
      </c>
      <c r="L223" s="72">
        <v>0</v>
      </c>
      <c r="M223" s="31">
        <v>0</v>
      </c>
      <c r="N223" s="174">
        <f>D223/D330*100</f>
        <v>9.7828312012538679E-2</v>
      </c>
    </row>
    <row r="224" spans="1:14">
      <c r="A224" s="207"/>
      <c r="B224" s="201" t="s">
        <v>23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174">
        <f t="shared" ref="N224:N231" si="44">D224/D331*100</f>
        <v>0</v>
      </c>
    </row>
    <row r="225" spans="1:14">
      <c r="A225" s="207"/>
      <c r="B225" s="201" t="s">
        <v>24</v>
      </c>
      <c r="C225" s="72">
        <v>24.5</v>
      </c>
      <c r="D225" s="72">
        <v>25.99</v>
      </c>
      <c r="E225" s="72">
        <v>13.21</v>
      </c>
      <c r="F225" s="155">
        <f>(D225-E225)/E225*100</f>
        <v>96.744890234670677</v>
      </c>
      <c r="G225" s="72">
        <v>73</v>
      </c>
      <c r="H225" s="72">
        <v>4781.6000000000004</v>
      </c>
      <c r="I225" s="72">
        <v>29</v>
      </c>
      <c r="J225" s="72">
        <v>22.07</v>
      </c>
      <c r="K225" s="72">
        <v>28.79</v>
      </c>
      <c r="L225" s="72">
        <v>37.89</v>
      </c>
      <c r="M225" s="31">
        <f>(K225-L225)/L225*100</f>
        <v>-24.016891000263925</v>
      </c>
      <c r="N225" s="174">
        <f t="shared" si="44"/>
        <v>1.6700762804353071</v>
      </c>
    </row>
    <row r="226" spans="1:14">
      <c r="A226" s="207"/>
      <c r="B226" s="201" t="s">
        <v>25</v>
      </c>
      <c r="C226" s="74">
        <v>29.7</v>
      </c>
      <c r="D226" s="74">
        <v>29.7</v>
      </c>
      <c r="E226" s="74">
        <v>0</v>
      </c>
      <c r="F226" s="31">
        <v>0</v>
      </c>
      <c r="G226" s="74">
        <v>2</v>
      </c>
      <c r="H226" s="74">
        <v>555</v>
      </c>
      <c r="I226" s="79">
        <v>223</v>
      </c>
      <c r="J226" s="72">
        <v>27.43</v>
      </c>
      <c r="K226" s="72">
        <v>49.64</v>
      </c>
      <c r="L226" s="79">
        <v>62.31</v>
      </c>
      <c r="M226" s="31">
        <f>(K226-L226)/L226*100</f>
        <v>-20.333814796982828</v>
      </c>
      <c r="N226" s="174">
        <f t="shared" si="44"/>
        <v>0.9573132262821783</v>
      </c>
    </row>
    <row r="227" spans="1:14">
      <c r="A227" s="207"/>
      <c r="B227" s="201" t="s">
        <v>26</v>
      </c>
      <c r="C227" s="72">
        <v>6.5</v>
      </c>
      <c r="D227" s="72">
        <v>11.2</v>
      </c>
      <c r="E227" s="72">
        <v>1.18</v>
      </c>
      <c r="F227" s="155">
        <f>(D227-E227)/E227*100</f>
        <v>849.15254237288127</v>
      </c>
      <c r="G227" s="72">
        <v>592</v>
      </c>
      <c r="H227" s="72">
        <v>64586.52</v>
      </c>
      <c r="I227" s="72">
        <v>1</v>
      </c>
      <c r="J227" s="72">
        <v>0.15</v>
      </c>
      <c r="K227" s="72">
        <v>0.15</v>
      </c>
      <c r="L227" s="72">
        <v>0.27</v>
      </c>
      <c r="M227" s="31">
        <v>0</v>
      </c>
      <c r="N227" s="174">
        <f t="shared" si="44"/>
        <v>0.15741829584847392</v>
      </c>
    </row>
    <row r="228" spans="1:14">
      <c r="A228" s="207"/>
      <c r="B228" s="201" t="s">
        <v>27</v>
      </c>
      <c r="C228" s="72">
        <v>0.03</v>
      </c>
      <c r="D228" s="72">
        <v>0.03</v>
      </c>
      <c r="E228" s="72">
        <v>7.0000000000000007E-2</v>
      </c>
      <c r="F228" s="31">
        <v>0</v>
      </c>
      <c r="G228" s="72">
        <v>1</v>
      </c>
      <c r="H228" s="72">
        <v>160.5</v>
      </c>
      <c r="I228" s="31">
        <v>0</v>
      </c>
      <c r="J228" s="31">
        <v>0</v>
      </c>
      <c r="K228" s="31">
        <v>0</v>
      </c>
      <c r="L228" s="72">
        <v>0</v>
      </c>
      <c r="M228" s="31">
        <v>0</v>
      </c>
      <c r="N228" s="174">
        <f t="shared" si="44"/>
        <v>6.2206440549628251E-3</v>
      </c>
    </row>
    <row r="229" spans="1:14">
      <c r="A229" s="207"/>
      <c r="B229" s="14" t="s">
        <v>28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174">
        <f t="shared" si="44"/>
        <v>0</v>
      </c>
    </row>
    <row r="230" spans="1:14">
      <c r="A230" s="207"/>
      <c r="B230" s="14" t="s">
        <v>29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174">
        <f t="shared" si="44"/>
        <v>0</v>
      </c>
    </row>
    <row r="231" spans="1:14">
      <c r="A231" s="207"/>
      <c r="B231" s="14" t="s">
        <v>30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174">
        <f t="shared" si="44"/>
        <v>0</v>
      </c>
    </row>
    <row r="232" spans="1:14" ht="14.25" thickBot="1">
      <c r="A232" s="208"/>
      <c r="B232" s="15" t="s">
        <v>31</v>
      </c>
      <c r="C232" s="16">
        <f t="shared" ref="C232:L232" si="45">C220+C222+C223+C224+C225+C226+C227+C228</f>
        <v>61.400000000000006</v>
      </c>
      <c r="D232" s="16">
        <f>D220+D222+D223+D224+D225+D226+D227+D228</f>
        <v>73.48</v>
      </c>
      <c r="E232" s="16">
        <f t="shared" si="45"/>
        <v>20.57</v>
      </c>
      <c r="F232" s="17">
        <f>(D232-E232)/E232*100</f>
        <v>257.21925133689842</v>
      </c>
      <c r="G232" s="16">
        <f t="shared" si="45"/>
        <v>773</v>
      </c>
      <c r="H232" s="16">
        <f t="shared" si="45"/>
        <v>72669.78</v>
      </c>
      <c r="I232" s="16">
        <f t="shared" si="45"/>
        <v>256</v>
      </c>
      <c r="J232" s="16">
        <f t="shared" si="45"/>
        <v>50.059999999999995</v>
      </c>
      <c r="K232" s="16">
        <f t="shared" si="45"/>
        <v>78.990000000000009</v>
      </c>
      <c r="L232" s="16">
        <f t="shared" si="45"/>
        <v>107.03</v>
      </c>
      <c r="M232" s="16">
        <f t="shared" ref="M232" si="46">(K232-L232)/L232*100</f>
        <v>-26.198262169485183</v>
      </c>
      <c r="N232" s="175">
        <f>D232/D339*100</f>
        <v>0.25197829513188386</v>
      </c>
    </row>
    <row r="233" spans="1:14" ht="14.25" thickTop="1"/>
    <row r="236" spans="1:14" s="57" customFormat="1" ht="18.75">
      <c r="A236" s="210" t="str">
        <f>A1</f>
        <v>2023年2月丹东市财产保险业务统计表</v>
      </c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</row>
    <row r="237" spans="1:14" s="57" customFormat="1" ht="14.25" thickBot="1">
      <c r="B237" s="59" t="s">
        <v>0</v>
      </c>
      <c r="C237" s="58"/>
      <c r="D237" s="58"/>
      <c r="F237" s="153"/>
      <c r="G237" s="73" t="str">
        <f>G2</f>
        <v>（2023年2月）</v>
      </c>
      <c r="H237" s="58"/>
      <c r="I237" s="58"/>
      <c r="J237" s="58"/>
      <c r="K237" s="58"/>
      <c r="L237" s="59" t="s">
        <v>1</v>
      </c>
      <c r="N237" s="173"/>
    </row>
    <row r="238" spans="1:14" ht="13.5" customHeight="1">
      <c r="A238" s="206" t="s">
        <v>117</v>
      </c>
      <c r="B238" s="167" t="s">
        <v>3</v>
      </c>
      <c r="C238" s="211" t="s">
        <v>4</v>
      </c>
      <c r="D238" s="211"/>
      <c r="E238" s="211"/>
      <c r="F238" s="212"/>
      <c r="G238" s="211" t="s">
        <v>5</v>
      </c>
      <c r="H238" s="211"/>
      <c r="I238" s="211" t="s">
        <v>6</v>
      </c>
      <c r="J238" s="211"/>
      <c r="K238" s="211"/>
      <c r="L238" s="211"/>
      <c r="M238" s="211"/>
      <c r="N238" s="214" t="s">
        <v>7</v>
      </c>
    </row>
    <row r="239" spans="1:14">
      <c r="A239" s="207"/>
      <c r="B239" s="58" t="s">
        <v>8</v>
      </c>
      <c r="C239" s="213" t="s">
        <v>9</v>
      </c>
      <c r="D239" s="213" t="s">
        <v>10</v>
      </c>
      <c r="E239" s="213" t="s">
        <v>11</v>
      </c>
      <c r="F239" s="154" t="s">
        <v>12</v>
      </c>
      <c r="G239" s="213" t="s">
        <v>13</v>
      </c>
      <c r="H239" s="213" t="s">
        <v>14</v>
      </c>
      <c r="I239" s="201" t="s">
        <v>13</v>
      </c>
      <c r="J239" s="213" t="s">
        <v>15</v>
      </c>
      <c r="K239" s="213"/>
      <c r="L239" s="213"/>
      <c r="M239" s="201" t="s">
        <v>12</v>
      </c>
      <c r="N239" s="215"/>
    </row>
    <row r="240" spans="1:14">
      <c r="A240" s="222"/>
      <c r="B240" s="168" t="s">
        <v>16</v>
      </c>
      <c r="C240" s="213"/>
      <c r="D240" s="213"/>
      <c r="E240" s="213"/>
      <c r="F240" s="154" t="s">
        <v>17</v>
      </c>
      <c r="G240" s="213"/>
      <c r="H240" s="213"/>
      <c r="I240" s="33" t="s">
        <v>18</v>
      </c>
      <c r="J240" s="201" t="s">
        <v>9</v>
      </c>
      <c r="K240" s="201" t="s">
        <v>10</v>
      </c>
      <c r="L240" s="201" t="s">
        <v>11</v>
      </c>
      <c r="M240" s="201" t="s">
        <v>17</v>
      </c>
      <c r="N240" s="202" t="s">
        <v>17</v>
      </c>
    </row>
    <row r="241" spans="1:14" ht="14.25" customHeight="1">
      <c r="A241" s="221" t="s">
        <v>45</v>
      </c>
      <c r="B241" s="201" t="s">
        <v>19</v>
      </c>
      <c r="C241" s="32">
        <v>16.883929999999999</v>
      </c>
      <c r="D241" s="32">
        <v>42.456882</v>
      </c>
      <c r="E241" s="32">
        <v>70.202201000000002</v>
      </c>
      <c r="F241" s="155">
        <f>(D241-E241)/E241*100</f>
        <v>-39.522007294329704</v>
      </c>
      <c r="G241" s="31">
        <v>306</v>
      </c>
      <c r="H241" s="31">
        <v>30810.9133</v>
      </c>
      <c r="I241" s="31">
        <v>65</v>
      </c>
      <c r="J241" s="31">
        <v>47.798856000000001</v>
      </c>
      <c r="K241" s="31">
        <v>56.537174</v>
      </c>
      <c r="L241" s="31">
        <v>65.814756000000003</v>
      </c>
      <c r="M241" s="31">
        <f>(K241-L241)/L241*100</f>
        <v>-14.096507476226156</v>
      </c>
      <c r="N241" s="174">
        <f>D241/D327*100</f>
        <v>0.28307814090596883</v>
      </c>
    </row>
    <row r="242" spans="1:14" ht="14.25" customHeight="1">
      <c r="A242" s="207"/>
      <c r="B242" s="201" t="s">
        <v>20</v>
      </c>
      <c r="C242" s="31">
        <v>4.0191559999999997</v>
      </c>
      <c r="D242" s="31">
        <v>10.814544</v>
      </c>
      <c r="E242" s="31">
        <v>17.471319000000001</v>
      </c>
      <c r="F242" s="155">
        <f>(D242-E242)/E242*100</f>
        <v>-38.101158819205352</v>
      </c>
      <c r="G242" s="31">
        <v>133</v>
      </c>
      <c r="H242" s="31">
        <v>2660</v>
      </c>
      <c r="I242" s="31">
        <v>28</v>
      </c>
      <c r="J242" s="31">
        <v>30.886251999999999</v>
      </c>
      <c r="K242" s="31">
        <v>34.331397000000003</v>
      </c>
      <c r="L242" s="31">
        <v>24.379964000000001</v>
      </c>
      <c r="M242" s="31">
        <f>(K242-L242)/L242*100</f>
        <v>40.818079140723924</v>
      </c>
      <c r="N242" s="174">
        <f>D242/D328*100</f>
        <v>0.24616256520226179</v>
      </c>
    </row>
    <row r="243" spans="1:14" ht="14.25" customHeight="1">
      <c r="A243" s="207"/>
      <c r="B243" s="201" t="s">
        <v>21</v>
      </c>
      <c r="C243" s="31">
        <v>0</v>
      </c>
      <c r="D243" s="31">
        <v>0</v>
      </c>
      <c r="E243" s="31">
        <v>9.2075469999999999</v>
      </c>
      <c r="F243" s="155">
        <f>(D243-E243)/E243*100</f>
        <v>-100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174">
        <f>D243/D329*100</f>
        <v>0</v>
      </c>
    </row>
    <row r="244" spans="1:14" ht="14.25" customHeight="1">
      <c r="A244" s="207"/>
      <c r="B244" s="201" t="s">
        <v>22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174">
        <f>D244/D330*100</f>
        <v>0</v>
      </c>
    </row>
    <row r="245" spans="1:14" ht="14.25" customHeight="1">
      <c r="A245" s="207"/>
      <c r="B245" s="201" t="s">
        <v>23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174">
        <f t="shared" ref="N245:N252" si="47">D245/D331*100</f>
        <v>0</v>
      </c>
    </row>
    <row r="246" spans="1:14" ht="14.25" customHeight="1">
      <c r="A246" s="207"/>
      <c r="B246" s="201" t="s">
        <v>24</v>
      </c>
      <c r="C246" s="31">
        <v>2.6676039999999999</v>
      </c>
      <c r="D246" s="31">
        <v>5.9336529999999996</v>
      </c>
      <c r="E246" s="31">
        <v>5.610849</v>
      </c>
      <c r="F246" s="155">
        <f>(D246-E246)/E246*100</f>
        <v>5.7532113232774513</v>
      </c>
      <c r="G246" s="31">
        <v>25</v>
      </c>
      <c r="H246" s="31">
        <v>2699.2464</v>
      </c>
      <c r="I246" s="31">
        <v>2</v>
      </c>
      <c r="J246" s="31">
        <v>1.0458E-2</v>
      </c>
      <c r="K246" s="31">
        <v>1.0458E-2</v>
      </c>
      <c r="L246" s="31">
        <v>5.4180000000000001E-3</v>
      </c>
      <c r="M246" s="31">
        <f>(K246-L246)/L246*100</f>
        <v>93.023255813953483</v>
      </c>
      <c r="N246" s="174">
        <f t="shared" si="47"/>
        <v>0.38128715396821089</v>
      </c>
    </row>
    <row r="247" spans="1:14" ht="14.25" customHeight="1">
      <c r="A247" s="207"/>
      <c r="B247" s="201" t="s">
        <v>25</v>
      </c>
      <c r="C247" s="33">
        <v>0</v>
      </c>
      <c r="D247" s="33">
        <v>0</v>
      </c>
      <c r="E247" s="33">
        <v>0</v>
      </c>
      <c r="F247" s="31">
        <v>0</v>
      </c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>
        <v>0</v>
      </c>
      <c r="N247" s="174">
        <f t="shared" si="47"/>
        <v>0</v>
      </c>
    </row>
    <row r="248" spans="1:14" ht="14.25" customHeight="1">
      <c r="A248" s="207"/>
      <c r="B248" s="201" t="s">
        <v>26</v>
      </c>
      <c r="C248" s="31">
        <v>0.16048499999999999</v>
      </c>
      <c r="D248" s="31">
        <v>1.8230299999999999</v>
      </c>
      <c r="E248" s="31">
        <v>0.96072100000000005</v>
      </c>
      <c r="F248" s="155">
        <f>(D248-E248)/E248*100</f>
        <v>89.756443337868106</v>
      </c>
      <c r="G248" s="31">
        <v>100</v>
      </c>
      <c r="H248" s="31">
        <v>4145.3999999999996</v>
      </c>
      <c r="I248" s="31">
        <v>2</v>
      </c>
      <c r="J248" s="31">
        <v>1.74800000000002E-2</v>
      </c>
      <c r="K248" s="31">
        <v>1.3602110000000001</v>
      </c>
      <c r="L248" s="31">
        <v>1.6877690000000001</v>
      </c>
      <c r="M248" s="31">
        <f t="shared" ref="M248" si="48">(K248-L248)/L248*100</f>
        <v>-19.407750705220916</v>
      </c>
      <c r="N248" s="174">
        <f t="shared" si="47"/>
        <v>2.562306034648602E-2</v>
      </c>
    </row>
    <row r="249" spans="1:14" ht="14.25" customHeight="1">
      <c r="A249" s="207"/>
      <c r="B249" s="201" t="s">
        <v>27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174">
        <f t="shared" si="47"/>
        <v>0</v>
      </c>
    </row>
    <row r="250" spans="1:14" ht="14.25" customHeight="1">
      <c r="A250" s="207"/>
      <c r="B250" s="14" t="s">
        <v>28</v>
      </c>
      <c r="C250" s="34">
        <v>0</v>
      </c>
      <c r="D250" s="34">
        <v>0</v>
      </c>
      <c r="E250" s="34">
        <v>0</v>
      </c>
      <c r="F250" s="31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>
        <v>0</v>
      </c>
      <c r="N250" s="174">
        <f t="shared" si="47"/>
        <v>0</v>
      </c>
    </row>
    <row r="251" spans="1:14" ht="14.25" customHeight="1">
      <c r="A251" s="207"/>
      <c r="B251" s="14" t="s">
        <v>29</v>
      </c>
      <c r="C251" s="34">
        <v>0</v>
      </c>
      <c r="D251" s="34">
        <v>0</v>
      </c>
      <c r="E251" s="34">
        <v>0</v>
      </c>
      <c r="F251" s="31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1">
        <v>0</v>
      </c>
      <c r="N251" s="174">
        <f t="shared" si="47"/>
        <v>0</v>
      </c>
    </row>
    <row r="252" spans="1:14" ht="14.25" customHeight="1">
      <c r="A252" s="207"/>
      <c r="B252" s="14" t="s">
        <v>30</v>
      </c>
      <c r="C252" s="34">
        <v>0</v>
      </c>
      <c r="D252" s="34">
        <v>0</v>
      </c>
      <c r="E252" s="34">
        <v>0</v>
      </c>
      <c r="F252" s="31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1">
        <v>0</v>
      </c>
      <c r="N252" s="174">
        <f t="shared" si="47"/>
        <v>0</v>
      </c>
    </row>
    <row r="253" spans="1:14" ht="14.25" customHeight="1" thickBot="1">
      <c r="A253" s="208"/>
      <c r="B253" s="15" t="s">
        <v>31</v>
      </c>
      <c r="C253" s="16">
        <f t="shared" ref="C253:L253" si="49">C241+C243+C244+C245+C246+C247+C248+C249</f>
        <v>19.712019000000002</v>
      </c>
      <c r="D253" s="16">
        <f t="shared" si="49"/>
        <v>50.213565000000003</v>
      </c>
      <c r="E253" s="16">
        <f>E241+E243+E244+E245+E246+E247+E248+E249</f>
        <v>85.981318000000016</v>
      </c>
      <c r="F253" s="156">
        <f>(D253-E253)/E253*100</f>
        <v>-41.599447219452955</v>
      </c>
      <c r="G253" s="16">
        <f t="shared" si="49"/>
        <v>431</v>
      </c>
      <c r="H253" s="16">
        <f t="shared" si="49"/>
        <v>37655.559700000005</v>
      </c>
      <c r="I253" s="16">
        <f t="shared" si="49"/>
        <v>69</v>
      </c>
      <c r="J253" s="16">
        <f t="shared" si="49"/>
        <v>47.826794</v>
      </c>
      <c r="K253" s="16">
        <f t="shared" si="49"/>
        <v>57.907843</v>
      </c>
      <c r="L253" s="16">
        <f t="shared" si="49"/>
        <v>67.507943000000012</v>
      </c>
      <c r="M253" s="16">
        <f t="shared" ref="M253:M259" si="50">(K253-L253)/L253*100</f>
        <v>-14.220696963022576</v>
      </c>
      <c r="N253" s="175">
        <f>D253/D339*100</f>
        <v>0.17219282119207993</v>
      </c>
    </row>
    <row r="254" spans="1:14" ht="14.25" thickTop="1">
      <c r="A254" s="223" t="s">
        <v>46</v>
      </c>
      <c r="B254" s="201" t="s">
        <v>19</v>
      </c>
      <c r="C254" s="137">
        <v>56.755000000000003</v>
      </c>
      <c r="D254" s="137">
        <v>159.00380000000001</v>
      </c>
      <c r="E254" s="137">
        <v>216.16540000000001</v>
      </c>
      <c r="F254" s="155">
        <f>(D254-E254)/E254*100</f>
        <v>-26.443454872981519</v>
      </c>
      <c r="G254" s="132">
        <v>988</v>
      </c>
      <c r="H254" s="133">
        <v>97701.854600000006</v>
      </c>
      <c r="I254" s="131">
        <v>220</v>
      </c>
      <c r="J254" s="131">
        <v>30.8584</v>
      </c>
      <c r="K254" s="131">
        <v>81.315799999999996</v>
      </c>
      <c r="L254" s="131">
        <v>118.7698</v>
      </c>
      <c r="M254" s="31">
        <f t="shared" si="50"/>
        <v>-31.53495248792202</v>
      </c>
      <c r="N254" s="174">
        <f>D254/D327*100</f>
        <v>1.0601461525362248</v>
      </c>
    </row>
    <row r="255" spans="1:14">
      <c r="A255" s="207"/>
      <c r="B255" s="201" t="s">
        <v>20</v>
      </c>
      <c r="C255" s="131">
        <v>13.9496</v>
      </c>
      <c r="D255" s="131">
        <v>39.341000000000001</v>
      </c>
      <c r="E255" s="131">
        <v>45.9011</v>
      </c>
      <c r="F255" s="155">
        <f>(D255-E255)/E255*100</f>
        <v>-14.291814357390125</v>
      </c>
      <c r="G255" s="134">
        <v>502</v>
      </c>
      <c r="H255" s="135">
        <v>10040</v>
      </c>
      <c r="I255" s="131">
        <v>68</v>
      </c>
      <c r="J255" s="131">
        <v>4.9680999999999997</v>
      </c>
      <c r="K255" s="131">
        <v>9.2050999999999998</v>
      </c>
      <c r="L255" s="131">
        <v>30.970500000000001</v>
      </c>
      <c r="M255" s="31">
        <f t="shared" si="50"/>
        <v>-70.277845046092253</v>
      </c>
      <c r="N255" s="174">
        <f>D255/D328*100</f>
        <v>0.89548680717579798</v>
      </c>
    </row>
    <row r="256" spans="1:14">
      <c r="A256" s="207"/>
      <c r="B256" s="201" t="s">
        <v>21</v>
      </c>
      <c r="C256" s="131">
        <v>2.3130999999999999</v>
      </c>
      <c r="D256" s="131">
        <v>31.550799999999999</v>
      </c>
      <c r="E256" s="131">
        <v>45.332099999999997</v>
      </c>
      <c r="F256" s="155">
        <f>(D256-E256)/E256*100</f>
        <v>-30.40075354991275</v>
      </c>
      <c r="G256" s="131">
        <v>6</v>
      </c>
      <c r="H256" s="23">
        <v>37765.484100000001</v>
      </c>
      <c r="I256" s="131">
        <v>16</v>
      </c>
      <c r="J256" s="131">
        <v>4.7605000000000004</v>
      </c>
      <c r="K256" s="131">
        <v>11.5303</v>
      </c>
      <c r="L256" s="131">
        <v>6.3064999999999998</v>
      </c>
      <c r="M256" s="31">
        <f t="shared" si="50"/>
        <v>82.83199873146755</v>
      </c>
      <c r="N256" s="174">
        <f>D256/D329*100</f>
        <v>3.3946874226386625</v>
      </c>
    </row>
    <row r="257" spans="1:14">
      <c r="A257" s="207"/>
      <c r="B257" s="201" t="s">
        <v>22</v>
      </c>
      <c r="C257" s="131">
        <v>0.18010000000000001</v>
      </c>
      <c r="D257" s="131">
        <v>0.41970000000000002</v>
      </c>
      <c r="E257" s="131">
        <v>3.9E-2</v>
      </c>
      <c r="F257" s="155">
        <f>(D257-E257)/E257*100</f>
        <v>976.15384615384619</v>
      </c>
      <c r="G257" s="131">
        <v>10</v>
      </c>
      <c r="H257" s="131">
        <v>2883.7</v>
      </c>
      <c r="I257" s="131">
        <v>1</v>
      </c>
      <c r="J257" s="131">
        <v>0</v>
      </c>
      <c r="K257" s="131">
        <v>0.71099999999999997</v>
      </c>
      <c r="L257" s="131">
        <v>0.1</v>
      </c>
      <c r="M257" s="31">
        <f t="shared" si="50"/>
        <v>611</v>
      </c>
      <c r="N257" s="174">
        <f>D257/D330*100</f>
        <v>4.9468123556219865E-2</v>
      </c>
    </row>
    <row r="258" spans="1:14">
      <c r="A258" s="207"/>
      <c r="B258" s="201" t="s">
        <v>23</v>
      </c>
      <c r="C258" s="131">
        <v>4.6203000000000003</v>
      </c>
      <c r="D258" s="131">
        <v>5.7027999999999999</v>
      </c>
      <c r="E258" s="131">
        <v>8.5099999999999995E-2</v>
      </c>
      <c r="F258" s="34">
        <v>0</v>
      </c>
      <c r="G258" s="131">
        <v>20</v>
      </c>
      <c r="H258" s="131">
        <v>8060</v>
      </c>
      <c r="I258" s="131">
        <v>0</v>
      </c>
      <c r="J258" s="131">
        <v>0</v>
      </c>
      <c r="K258" s="131">
        <v>0</v>
      </c>
      <c r="L258" s="131">
        <v>1.2426999999999999</v>
      </c>
      <c r="M258" s="31">
        <f t="shared" si="50"/>
        <v>-100</v>
      </c>
      <c r="N258" s="174">
        <f t="shared" ref="N258:N265" si="51">D258/D331*100</f>
        <v>4.407352141616629</v>
      </c>
    </row>
    <row r="259" spans="1:14">
      <c r="A259" s="207"/>
      <c r="B259" s="201" t="s">
        <v>24</v>
      </c>
      <c r="C259" s="131">
        <v>32.3857</v>
      </c>
      <c r="D259" s="131">
        <v>42.630299999999998</v>
      </c>
      <c r="E259" s="131">
        <v>22.421700000000001</v>
      </c>
      <c r="F259" s="155">
        <f>(D259-E259)/E259*100</f>
        <v>90.129651186127703</v>
      </c>
      <c r="G259" s="131">
        <v>33</v>
      </c>
      <c r="H259" s="131">
        <v>48950.8</v>
      </c>
      <c r="I259" s="131">
        <v>9</v>
      </c>
      <c r="J259" s="131">
        <v>5.5476999999999999</v>
      </c>
      <c r="K259" s="131">
        <v>9.0882000000000005</v>
      </c>
      <c r="L259" s="131">
        <v>2.4407999999999999</v>
      </c>
      <c r="M259" s="31">
        <f t="shared" si="50"/>
        <v>272.34513274336291</v>
      </c>
      <c r="N259" s="174">
        <f t="shared" si="51"/>
        <v>2.7393556313136314</v>
      </c>
    </row>
    <row r="260" spans="1:14">
      <c r="A260" s="207"/>
      <c r="B260" s="201" t="s">
        <v>25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174">
        <f t="shared" si="51"/>
        <v>0</v>
      </c>
    </row>
    <row r="261" spans="1:14">
      <c r="A261" s="207"/>
      <c r="B261" s="201" t="s">
        <v>26</v>
      </c>
      <c r="C261" s="131">
        <v>0.1883</v>
      </c>
      <c r="D261" s="131">
        <v>0.46410000000000001</v>
      </c>
      <c r="E261" s="131">
        <v>0.56510000000000005</v>
      </c>
      <c r="F261" s="155">
        <f>(D261-E261)/E261*100</f>
        <v>-17.872942841974876</v>
      </c>
      <c r="G261" s="131">
        <v>47</v>
      </c>
      <c r="H261" s="131">
        <v>1583.7</v>
      </c>
      <c r="I261" s="131">
        <v>0</v>
      </c>
      <c r="J261" s="131">
        <v>0</v>
      </c>
      <c r="K261" s="131">
        <v>0</v>
      </c>
      <c r="L261" s="131">
        <v>0.21779999999999999</v>
      </c>
      <c r="M261" s="31">
        <f>(K261-L261)/L261*100</f>
        <v>-100</v>
      </c>
      <c r="N261" s="174">
        <f t="shared" si="51"/>
        <v>6.5230206342211383E-3</v>
      </c>
    </row>
    <row r="262" spans="1:14">
      <c r="A262" s="207"/>
      <c r="B262" s="201" t="s">
        <v>27</v>
      </c>
      <c r="C262" s="30">
        <v>0</v>
      </c>
      <c r="D262" s="30">
        <v>0</v>
      </c>
      <c r="E262" s="29">
        <v>0</v>
      </c>
      <c r="F262" s="34">
        <v>0</v>
      </c>
      <c r="G262" s="131">
        <v>0</v>
      </c>
      <c r="H262" s="136">
        <v>0</v>
      </c>
      <c r="I262" s="131">
        <v>0</v>
      </c>
      <c r="J262" s="131">
        <v>0</v>
      </c>
      <c r="K262" s="131">
        <v>0</v>
      </c>
      <c r="L262" s="131">
        <v>0</v>
      </c>
      <c r="M262" s="34">
        <v>0</v>
      </c>
      <c r="N262" s="174">
        <f t="shared" si="51"/>
        <v>0</v>
      </c>
    </row>
    <row r="263" spans="1:14">
      <c r="A263" s="207"/>
      <c r="B263" s="14" t="s">
        <v>28</v>
      </c>
      <c r="C263" s="34">
        <v>0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174">
        <f t="shared" si="51"/>
        <v>0</v>
      </c>
    </row>
    <row r="264" spans="1:14">
      <c r="A264" s="207"/>
      <c r="B264" s="14" t="s">
        <v>29</v>
      </c>
      <c r="C264" s="34">
        <v>0</v>
      </c>
      <c r="D264" s="34">
        <v>0</v>
      </c>
      <c r="E264" s="34">
        <v>0</v>
      </c>
      <c r="F264" s="34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4">
        <v>0</v>
      </c>
      <c r="N264" s="174">
        <f t="shared" si="51"/>
        <v>0</v>
      </c>
    </row>
    <row r="265" spans="1:14">
      <c r="A265" s="207"/>
      <c r="B265" s="14" t="s">
        <v>30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174">
        <f t="shared" si="51"/>
        <v>0</v>
      </c>
    </row>
    <row r="266" spans="1:14" ht="14.25" thickBot="1">
      <c r="A266" s="208"/>
      <c r="B266" s="15" t="s">
        <v>31</v>
      </c>
      <c r="C266" s="16">
        <f t="shared" ref="C266:L266" si="52">C254+C256+C257+C258+C259+C260+C261+C262</f>
        <v>96.442499999999995</v>
      </c>
      <c r="D266" s="16">
        <f t="shared" si="52"/>
        <v>239.77150000000003</v>
      </c>
      <c r="E266" s="16">
        <f t="shared" si="52"/>
        <v>284.60839999999996</v>
      </c>
      <c r="F266" s="156">
        <f>(D266-E266)/E266*100</f>
        <v>-15.753892014431035</v>
      </c>
      <c r="G266" s="16">
        <f t="shared" si="52"/>
        <v>1104</v>
      </c>
      <c r="H266" s="16">
        <f>H254+H256+H257+H258+H259+H260+H261+H262</f>
        <v>196945.53870000003</v>
      </c>
      <c r="I266" s="16">
        <f t="shared" si="52"/>
        <v>246</v>
      </c>
      <c r="J266" s="16">
        <f t="shared" si="52"/>
        <v>41.166599999999995</v>
      </c>
      <c r="K266" s="16">
        <f t="shared" si="52"/>
        <v>102.64529999999999</v>
      </c>
      <c r="L266" s="16">
        <f t="shared" si="52"/>
        <v>129.07760000000002</v>
      </c>
      <c r="M266" s="16">
        <f>(K266-L266)/L266*100</f>
        <v>-20.477836588222917</v>
      </c>
      <c r="N266" s="175">
        <f>D266/D339*100</f>
        <v>0.82222664386519451</v>
      </c>
    </row>
    <row r="267" spans="1:14" ht="14.25" thickTop="1">
      <c r="A267" s="223" t="s">
        <v>47</v>
      </c>
      <c r="B267" s="201" t="s">
        <v>19</v>
      </c>
      <c r="C267" s="71">
        <v>19.73</v>
      </c>
      <c r="D267" s="71">
        <v>51.84</v>
      </c>
      <c r="E267" s="71">
        <v>102.78</v>
      </c>
      <c r="F267" s="12">
        <f>(D267-E267)/E267*100</f>
        <v>-49.562171628721543</v>
      </c>
      <c r="G267" s="72">
        <v>409</v>
      </c>
      <c r="H267" s="72">
        <v>65909.48</v>
      </c>
      <c r="I267" s="72">
        <v>88</v>
      </c>
      <c r="J267" s="72">
        <v>28.09</v>
      </c>
      <c r="K267" s="72">
        <v>39.229999999999997</v>
      </c>
      <c r="L267" s="72">
        <v>66.52</v>
      </c>
      <c r="M267" s="31">
        <f>(K267-L267)/L267*100</f>
        <v>-41.025255562236921</v>
      </c>
      <c r="N267" s="174">
        <f t="shared" ref="N267:N279" si="53">D267/D327*100</f>
        <v>0.34563939067794541</v>
      </c>
    </row>
    <row r="268" spans="1:14">
      <c r="A268" s="207"/>
      <c r="B268" s="201" t="s">
        <v>20</v>
      </c>
      <c r="C268" s="72">
        <v>0.76</v>
      </c>
      <c r="D268" s="72">
        <v>1.94</v>
      </c>
      <c r="E268" s="72">
        <v>39.729999999999997</v>
      </c>
      <c r="F268" s="12">
        <f>(D268-E268)/E268*100</f>
        <v>-95.117040020135917</v>
      </c>
      <c r="G268" s="72">
        <v>19</v>
      </c>
      <c r="H268" s="72">
        <v>360</v>
      </c>
      <c r="I268" s="72">
        <v>34</v>
      </c>
      <c r="J268" s="72">
        <v>10.79</v>
      </c>
      <c r="K268" s="72">
        <v>13.46</v>
      </c>
      <c r="L268" s="72">
        <v>7.3</v>
      </c>
      <c r="M268" s="31">
        <f t="shared" ref="M268" si="54">(K268-L268)/L268*100</f>
        <v>84.383561643835634</v>
      </c>
      <c r="N268" s="174">
        <f t="shared" si="53"/>
        <v>4.415862346968933E-2</v>
      </c>
    </row>
    <row r="269" spans="1:14">
      <c r="A269" s="207"/>
      <c r="B269" s="201" t="s">
        <v>21</v>
      </c>
      <c r="C269" s="34">
        <v>0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174">
        <f t="shared" si="53"/>
        <v>0</v>
      </c>
    </row>
    <row r="270" spans="1:14">
      <c r="A270" s="207"/>
      <c r="B270" s="201" t="s">
        <v>22</v>
      </c>
      <c r="C270" s="72">
        <v>1E-3</v>
      </c>
      <c r="D270" s="72">
        <v>1E-3</v>
      </c>
      <c r="E270" s="34">
        <v>0</v>
      </c>
      <c r="F270" s="34">
        <v>0</v>
      </c>
      <c r="G270" s="72">
        <v>2</v>
      </c>
      <c r="H270" s="72">
        <v>14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174">
        <f t="shared" si="53"/>
        <v>1.1786543615968516E-4</v>
      </c>
    </row>
    <row r="271" spans="1:14">
      <c r="A271" s="207"/>
      <c r="B271" s="201" t="s">
        <v>23</v>
      </c>
      <c r="C271" s="34">
        <v>0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174">
        <f t="shared" si="53"/>
        <v>0</v>
      </c>
    </row>
    <row r="272" spans="1:14">
      <c r="A272" s="207"/>
      <c r="B272" s="201" t="s">
        <v>24</v>
      </c>
      <c r="C272" s="72">
        <v>0.2</v>
      </c>
      <c r="D272" s="72">
        <v>0.2</v>
      </c>
      <c r="E272" s="34">
        <v>0</v>
      </c>
      <c r="F272" s="34">
        <v>0</v>
      </c>
      <c r="G272" s="72">
        <v>3</v>
      </c>
      <c r="H272" s="72">
        <v>174</v>
      </c>
      <c r="I272" s="72">
        <v>2</v>
      </c>
      <c r="J272" s="72">
        <v>10.09</v>
      </c>
      <c r="K272" s="72">
        <v>12.94</v>
      </c>
      <c r="L272" s="34">
        <v>0</v>
      </c>
      <c r="M272" s="34">
        <v>0</v>
      </c>
      <c r="N272" s="174">
        <f t="shared" si="53"/>
        <v>1.2851683573953884E-2</v>
      </c>
    </row>
    <row r="273" spans="1:14">
      <c r="A273" s="207"/>
      <c r="B273" s="201" t="s">
        <v>25</v>
      </c>
      <c r="C273" s="34">
        <v>0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174">
        <f t="shared" si="53"/>
        <v>0</v>
      </c>
    </row>
    <row r="274" spans="1:14">
      <c r="A274" s="207"/>
      <c r="B274" s="201" t="s">
        <v>26</v>
      </c>
      <c r="C274" s="72">
        <v>0.04</v>
      </c>
      <c r="D274" s="72">
        <v>0.08</v>
      </c>
      <c r="E274" s="72">
        <v>0.74</v>
      </c>
      <c r="F274" s="12">
        <f>(D274-E274)/E274*100</f>
        <v>-89.189189189189193</v>
      </c>
      <c r="G274" s="72">
        <v>13</v>
      </c>
      <c r="H274" s="72">
        <v>204.44</v>
      </c>
      <c r="I274" s="34">
        <v>0</v>
      </c>
      <c r="J274" s="34">
        <v>0</v>
      </c>
      <c r="K274" s="34">
        <v>0</v>
      </c>
      <c r="L274" s="72">
        <v>25.58</v>
      </c>
      <c r="M274" s="31">
        <f>(K274-L274)/L274*100</f>
        <v>-100</v>
      </c>
      <c r="N274" s="174">
        <f t="shared" si="53"/>
        <v>1.1244163989176709E-3</v>
      </c>
    </row>
    <row r="275" spans="1:14">
      <c r="A275" s="207"/>
      <c r="B275" s="201" t="s">
        <v>27</v>
      </c>
      <c r="C275" s="34">
        <v>0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174">
        <f t="shared" si="53"/>
        <v>0</v>
      </c>
    </row>
    <row r="276" spans="1:14">
      <c r="A276" s="207"/>
      <c r="B276" s="14" t="s">
        <v>28</v>
      </c>
      <c r="C276" s="34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174">
        <f t="shared" si="53"/>
        <v>0</v>
      </c>
    </row>
    <row r="277" spans="1:14">
      <c r="A277" s="207"/>
      <c r="B277" s="14" t="s">
        <v>29</v>
      </c>
      <c r="C277" s="34">
        <v>0</v>
      </c>
      <c r="D277" s="34">
        <v>0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174">
        <f t="shared" si="53"/>
        <v>0</v>
      </c>
    </row>
    <row r="278" spans="1:14">
      <c r="A278" s="207"/>
      <c r="B278" s="14" t="s">
        <v>30</v>
      </c>
      <c r="C278" s="34">
        <v>0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174">
        <f t="shared" si="53"/>
        <v>0</v>
      </c>
    </row>
    <row r="279" spans="1:14" ht="14.25" thickBot="1">
      <c r="A279" s="208"/>
      <c r="B279" s="15" t="s">
        <v>31</v>
      </c>
      <c r="C279" s="16">
        <f>C267+C269+C270+C271+C272+C273+C274+C275</f>
        <v>19.971</v>
      </c>
      <c r="D279" s="16">
        <f t="shared" ref="D279:L279" si="55">D267+D269+D270+D271+D272+D273+D274+D275</f>
        <v>52.121000000000002</v>
      </c>
      <c r="E279" s="16">
        <f t="shared" si="55"/>
        <v>103.52</v>
      </c>
      <c r="F279" s="17">
        <f>(D279-E279)/E279*100</f>
        <v>-49.651275115919624</v>
      </c>
      <c r="G279" s="16">
        <f t="shared" si="55"/>
        <v>427</v>
      </c>
      <c r="H279" s="16">
        <f t="shared" si="55"/>
        <v>66301.919999999998</v>
      </c>
      <c r="I279" s="16">
        <f t="shared" si="55"/>
        <v>90</v>
      </c>
      <c r="J279" s="16">
        <f t="shared" si="55"/>
        <v>38.18</v>
      </c>
      <c r="K279" s="16">
        <f t="shared" si="55"/>
        <v>52.169999999999995</v>
      </c>
      <c r="L279" s="16">
        <f t="shared" si="55"/>
        <v>92.1</v>
      </c>
      <c r="M279" s="16">
        <f t="shared" ref="M279" si="56">(K279-L279)/L279*100</f>
        <v>-43.355048859934861</v>
      </c>
      <c r="N279" s="175">
        <f t="shared" si="53"/>
        <v>0.17873381492336582</v>
      </c>
    </row>
    <row r="280" spans="1:14" ht="14.25" thickTop="1">
      <c r="A280" s="64"/>
      <c r="B280" s="65"/>
      <c r="C280" s="66"/>
      <c r="D280" s="66"/>
      <c r="E280" s="66"/>
      <c r="F280" s="163"/>
      <c r="G280" s="66"/>
      <c r="H280" s="66"/>
      <c r="I280" s="66"/>
      <c r="J280" s="66"/>
      <c r="K280" s="66"/>
      <c r="L280" s="66"/>
      <c r="M280" s="66"/>
      <c r="N280" s="153"/>
    </row>
    <row r="281" spans="1:14">
      <c r="A281" s="86"/>
      <c r="B281" s="86"/>
      <c r="C281" s="86"/>
      <c r="D281" s="86"/>
      <c r="E281" s="86"/>
      <c r="F281" s="164"/>
      <c r="G281" s="86"/>
      <c r="H281" s="86"/>
      <c r="I281" s="86"/>
      <c r="J281" s="86"/>
      <c r="K281" s="86"/>
      <c r="L281" s="86"/>
      <c r="M281" s="86"/>
      <c r="N281" s="164"/>
    </row>
    <row r="282" spans="1:14">
      <c r="A282" s="86"/>
      <c r="B282" s="86"/>
      <c r="C282" s="86"/>
      <c r="D282" s="86"/>
      <c r="E282" s="86"/>
      <c r="F282" s="164"/>
      <c r="G282" s="86"/>
      <c r="H282" s="86"/>
      <c r="I282" s="86"/>
      <c r="J282" s="86"/>
      <c r="K282" s="86"/>
      <c r="L282" s="86"/>
      <c r="M282" s="86"/>
      <c r="N282" s="164"/>
    </row>
    <row r="283" spans="1:14" ht="18.75">
      <c r="A283" s="210" t="str">
        <f>A1</f>
        <v>2023年2月丹东市财产保险业务统计表</v>
      </c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</row>
    <row r="284" spans="1:14" ht="14.25" thickBot="1">
      <c r="A284" s="57"/>
      <c r="B284" s="59" t="s">
        <v>0</v>
      </c>
      <c r="C284" s="58"/>
      <c r="D284" s="58"/>
      <c r="E284" s="57"/>
      <c r="F284" s="153"/>
      <c r="G284" s="73" t="str">
        <f>G2</f>
        <v>（2023年2月）</v>
      </c>
      <c r="H284" s="58"/>
      <c r="I284" s="58"/>
      <c r="J284" s="58"/>
      <c r="K284" s="58"/>
      <c r="L284" s="59" t="s">
        <v>1</v>
      </c>
      <c r="M284" s="57"/>
      <c r="N284" s="173"/>
    </row>
    <row r="285" spans="1:14" ht="13.5" customHeight="1">
      <c r="A285" s="206" t="s">
        <v>117</v>
      </c>
      <c r="B285" s="167" t="s">
        <v>3</v>
      </c>
      <c r="C285" s="211" t="s">
        <v>4</v>
      </c>
      <c r="D285" s="211"/>
      <c r="E285" s="211"/>
      <c r="F285" s="212"/>
      <c r="G285" s="211" t="s">
        <v>5</v>
      </c>
      <c r="H285" s="211"/>
      <c r="I285" s="211" t="s">
        <v>6</v>
      </c>
      <c r="J285" s="211"/>
      <c r="K285" s="211"/>
      <c r="L285" s="211"/>
      <c r="M285" s="211"/>
      <c r="N285" s="214" t="s">
        <v>7</v>
      </c>
    </row>
    <row r="286" spans="1:14">
      <c r="A286" s="207"/>
      <c r="B286" s="58" t="s">
        <v>8</v>
      </c>
      <c r="C286" s="213" t="s">
        <v>9</v>
      </c>
      <c r="D286" s="213" t="s">
        <v>10</v>
      </c>
      <c r="E286" s="213" t="s">
        <v>11</v>
      </c>
      <c r="F286" s="154" t="s">
        <v>12</v>
      </c>
      <c r="G286" s="213" t="s">
        <v>13</v>
      </c>
      <c r="H286" s="213" t="s">
        <v>14</v>
      </c>
      <c r="I286" s="201" t="s">
        <v>13</v>
      </c>
      <c r="J286" s="213" t="s">
        <v>15</v>
      </c>
      <c r="K286" s="213"/>
      <c r="L286" s="213"/>
      <c r="M286" s="201" t="s">
        <v>12</v>
      </c>
      <c r="N286" s="215"/>
    </row>
    <row r="287" spans="1:14">
      <c r="A287" s="222"/>
      <c r="B287" s="168" t="s">
        <v>16</v>
      </c>
      <c r="C287" s="213"/>
      <c r="D287" s="213"/>
      <c r="E287" s="213"/>
      <c r="F287" s="154" t="s">
        <v>17</v>
      </c>
      <c r="G287" s="213"/>
      <c r="H287" s="213"/>
      <c r="I287" s="33" t="s">
        <v>18</v>
      </c>
      <c r="J287" s="201" t="s">
        <v>9</v>
      </c>
      <c r="K287" s="201" t="s">
        <v>10</v>
      </c>
      <c r="L287" s="201" t="s">
        <v>11</v>
      </c>
      <c r="M287" s="201" t="s">
        <v>17</v>
      </c>
      <c r="N287" s="202" t="s">
        <v>17</v>
      </c>
    </row>
    <row r="288" spans="1:14" ht="14.25" customHeight="1">
      <c r="A288" s="207" t="s">
        <v>118</v>
      </c>
      <c r="B288" s="201" t="s">
        <v>19</v>
      </c>
      <c r="C288" s="19">
        <v>11.2</v>
      </c>
      <c r="D288" s="19">
        <v>35.369999999999997</v>
      </c>
      <c r="E288" s="19">
        <v>85.72</v>
      </c>
      <c r="F288" s="12">
        <f>(D288-E288)/E288*100</f>
        <v>-58.737750816612234</v>
      </c>
      <c r="G288" s="20">
        <v>197</v>
      </c>
      <c r="H288" s="20">
        <v>25721.37</v>
      </c>
      <c r="I288" s="20">
        <v>50</v>
      </c>
      <c r="J288" s="20">
        <v>11.69</v>
      </c>
      <c r="K288" s="20">
        <v>22.64</v>
      </c>
      <c r="L288" s="20">
        <v>18.34</v>
      </c>
      <c r="M288" s="31">
        <f>(K288-L288)/L288*100</f>
        <v>23.446019629225738</v>
      </c>
      <c r="N288" s="174">
        <f>D288/D327*100</f>
        <v>0.23582687593130644</v>
      </c>
    </row>
    <row r="289" spans="1:14" ht="14.25" customHeight="1">
      <c r="A289" s="207"/>
      <c r="B289" s="201" t="s">
        <v>20</v>
      </c>
      <c r="C289" s="20">
        <v>2.77</v>
      </c>
      <c r="D289" s="20">
        <v>0</v>
      </c>
      <c r="E289" s="20">
        <v>0</v>
      </c>
      <c r="F289" s="20">
        <v>0</v>
      </c>
      <c r="G289" s="20">
        <v>40</v>
      </c>
      <c r="H289" s="20">
        <v>940</v>
      </c>
      <c r="I289" s="20">
        <v>23</v>
      </c>
      <c r="J289" s="20">
        <v>0</v>
      </c>
      <c r="K289" s="20">
        <v>8.06</v>
      </c>
      <c r="L289" s="20">
        <v>8</v>
      </c>
      <c r="M289" s="31">
        <f>(K289-L289)/L289*100</f>
        <v>0.75000000000000622</v>
      </c>
      <c r="N289" s="174">
        <f>D289/D328*100</f>
        <v>0</v>
      </c>
    </row>
    <row r="290" spans="1:14" ht="14.25" customHeight="1">
      <c r="A290" s="207"/>
      <c r="B290" s="201" t="s">
        <v>21</v>
      </c>
      <c r="C290" s="20">
        <v>0</v>
      </c>
      <c r="D290" s="20">
        <v>4.55</v>
      </c>
      <c r="E290" s="20">
        <v>5</v>
      </c>
      <c r="F290" s="12">
        <f>(D290-E290)/E290*100</f>
        <v>-9.0000000000000036</v>
      </c>
      <c r="G290" s="20">
        <v>2</v>
      </c>
      <c r="H290" s="20">
        <v>642.54</v>
      </c>
      <c r="I290" s="20">
        <v>0</v>
      </c>
      <c r="J290" s="20">
        <v>0</v>
      </c>
      <c r="K290" s="20">
        <v>0</v>
      </c>
      <c r="L290" s="20">
        <v>0.38</v>
      </c>
      <c r="M290" s="20">
        <v>0</v>
      </c>
      <c r="N290" s="174">
        <f>D290/D329*100</f>
        <v>0.48955423548708482</v>
      </c>
    </row>
    <row r="291" spans="1:14" ht="14.25" customHeight="1">
      <c r="A291" s="207"/>
      <c r="B291" s="201" t="s">
        <v>22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174">
        <f>D291/D330*100</f>
        <v>0</v>
      </c>
    </row>
    <row r="292" spans="1:14" ht="14.25" customHeight="1">
      <c r="A292" s="207"/>
      <c r="B292" s="201" t="s">
        <v>23</v>
      </c>
      <c r="C292" s="20">
        <v>0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174">
        <f t="shared" ref="N292:N299" si="57">D292/D331*100</f>
        <v>0</v>
      </c>
    </row>
    <row r="293" spans="1:14" ht="14.25" customHeight="1">
      <c r="A293" s="207"/>
      <c r="B293" s="201" t="s">
        <v>24</v>
      </c>
      <c r="C293" s="20">
        <v>0.56999999999999995</v>
      </c>
      <c r="D293" s="20">
        <v>1.52</v>
      </c>
      <c r="E293" s="20">
        <v>0</v>
      </c>
      <c r="F293" s="20">
        <v>0</v>
      </c>
      <c r="G293" s="20">
        <v>5</v>
      </c>
      <c r="H293" s="20">
        <v>1297.8</v>
      </c>
      <c r="I293" s="20">
        <v>2</v>
      </c>
      <c r="J293" s="20"/>
      <c r="K293" s="20">
        <v>0.53</v>
      </c>
      <c r="L293" s="20">
        <v>0.44</v>
      </c>
      <c r="M293" s="31">
        <f>(K293-L293)/L293*100</f>
        <v>20.45454545454546</v>
      </c>
      <c r="N293" s="174">
        <f t="shared" si="57"/>
        <v>9.7672795162049519E-2</v>
      </c>
    </row>
    <row r="294" spans="1:14" ht="14.25" customHeight="1">
      <c r="A294" s="207"/>
      <c r="B294" s="201" t="s">
        <v>25</v>
      </c>
      <c r="C294" s="20">
        <v>0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174">
        <f t="shared" si="57"/>
        <v>0</v>
      </c>
    </row>
    <row r="295" spans="1:14" ht="14.25" customHeight="1">
      <c r="A295" s="207"/>
      <c r="B295" s="201" t="s">
        <v>26</v>
      </c>
      <c r="C295" s="20">
        <v>1.61</v>
      </c>
      <c r="D295" s="20">
        <v>6.61</v>
      </c>
      <c r="E295" s="20">
        <v>19.77</v>
      </c>
      <c r="F295" s="12">
        <f>(D295-E295)/E295*100</f>
        <v>-66.565503287809818</v>
      </c>
      <c r="G295" s="20">
        <v>109</v>
      </c>
      <c r="H295" s="20">
        <v>8696.44</v>
      </c>
      <c r="I295" s="20">
        <v>4</v>
      </c>
      <c r="J295" s="20">
        <v>4.9000000000000004</v>
      </c>
      <c r="K295" s="20">
        <v>4.91</v>
      </c>
      <c r="L295" s="20">
        <v>1.38</v>
      </c>
      <c r="M295" s="20">
        <v>0</v>
      </c>
      <c r="N295" s="174">
        <f t="shared" si="57"/>
        <v>9.2904904960572562E-2</v>
      </c>
    </row>
    <row r="296" spans="1:14" ht="14.25" customHeight="1">
      <c r="A296" s="207"/>
      <c r="B296" s="201" t="s">
        <v>27</v>
      </c>
      <c r="C296" s="20">
        <v>0</v>
      </c>
      <c r="D296" s="20">
        <v>0</v>
      </c>
      <c r="E296" s="31">
        <v>2.41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174">
        <f t="shared" si="57"/>
        <v>0</v>
      </c>
    </row>
    <row r="297" spans="1:14" ht="14.25" customHeight="1">
      <c r="A297" s="207"/>
      <c r="B297" s="14" t="s">
        <v>28</v>
      </c>
      <c r="C297" s="20">
        <v>0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174">
        <f t="shared" si="57"/>
        <v>0</v>
      </c>
    </row>
    <row r="298" spans="1:14" ht="14.25" customHeight="1">
      <c r="A298" s="207"/>
      <c r="B298" s="14" t="s">
        <v>29</v>
      </c>
      <c r="C298" s="20">
        <v>0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174">
        <f t="shared" si="57"/>
        <v>0</v>
      </c>
    </row>
    <row r="299" spans="1:14" ht="14.25" customHeight="1">
      <c r="A299" s="207"/>
      <c r="B299" s="14" t="s">
        <v>30</v>
      </c>
      <c r="C299" s="20">
        <v>0</v>
      </c>
      <c r="D299" s="20">
        <v>0</v>
      </c>
      <c r="E299" s="31">
        <v>2.41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174">
        <f t="shared" si="57"/>
        <v>0</v>
      </c>
    </row>
    <row r="300" spans="1:14" ht="14.25" customHeight="1" thickBot="1">
      <c r="A300" s="208"/>
      <c r="B300" s="15" t="s">
        <v>31</v>
      </c>
      <c r="C300" s="16">
        <f>C288+C290+C291+C292+C293+C294+C295+C296</f>
        <v>13.379999999999999</v>
      </c>
      <c r="D300" s="16">
        <f t="shared" ref="D300:E300" si="58">D288+D290+D291+D292+D293+D294+D295+D296</f>
        <v>48.05</v>
      </c>
      <c r="E300" s="16">
        <f t="shared" si="58"/>
        <v>112.89999999999999</v>
      </c>
      <c r="F300" s="17">
        <f>(D300-E300)/E300*100</f>
        <v>-57.440212577502216</v>
      </c>
      <c r="G300" s="16">
        <f t="shared" ref="G300:L300" si="59">G288+G290+G291+G292+G293+G294+G295+G296</f>
        <v>313</v>
      </c>
      <c r="H300" s="16">
        <f t="shared" si="59"/>
        <v>36358.15</v>
      </c>
      <c r="I300" s="16">
        <f t="shared" si="59"/>
        <v>56</v>
      </c>
      <c r="J300" s="16">
        <f t="shared" si="59"/>
        <v>16.59</v>
      </c>
      <c r="K300" s="16">
        <f t="shared" si="59"/>
        <v>28.080000000000002</v>
      </c>
      <c r="L300" s="16">
        <f t="shared" si="59"/>
        <v>20.54</v>
      </c>
      <c r="M300" s="16">
        <f>(K300-L300)/L300*100</f>
        <v>36.708860759493682</v>
      </c>
      <c r="N300" s="175">
        <f>D300/D339*100</f>
        <v>0.16477350409753699</v>
      </c>
    </row>
    <row r="301" spans="1:14" ht="14.25" thickTop="1">
      <c r="A301" s="207" t="s">
        <v>48</v>
      </c>
      <c r="B301" s="201" t="s">
        <v>19</v>
      </c>
      <c r="C301" s="20">
        <v>0</v>
      </c>
      <c r="D301" s="20">
        <v>0</v>
      </c>
      <c r="E301" s="32">
        <v>29.63</v>
      </c>
      <c r="F301" s="26">
        <f>(D301-E301)/E301*100</f>
        <v>-100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174">
        <f>D301/D327*100</f>
        <v>0</v>
      </c>
    </row>
    <row r="302" spans="1:14">
      <c r="A302" s="207"/>
      <c r="B302" s="201" t="s">
        <v>20</v>
      </c>
      <c r="C302" s="20">
        <v>0</v>
      </c>
      <c r="D302" s="20">
        <v>0</v>
      </c>
      <c r="E302" s="31">
        <v>12.82</v>
      </c>
      <c r="F302" s="12">
        <f>(D302-E302)/E302*100</f>
        <v>-100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174">
        <f>D302/D328*100</f>
        <v>0</v>
      </c>
    </row>
    <row r="303" spans="1:14">
      <c r="A303" s="207"/>
      <c r="B303" s="201" t="s">
        <v>21</v>
      </c>
      <c r="C303" s="20">
        <v>0</v>
      </c>
      <c r="D303" s="20">
        <v>0</v>
      </c>
      <c r="E303" s="31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174">
        <f>D303/D329*100</f>
        <v>0</v>
      </c>
    </row>
    <row r="304" spans="1:14">
      <c r="A304" s="207"/>
      <c r="B304" s="201" t="s">
        <v>22</v>
      </c>
      <c r="C304" s="20">
        <v>0</v>
      </c>
      <c r="D304" s="20">
        <v>0</v>
      </c>
      <c r="E304" s="31">
        <v>0.14000000000000001</v>
      </c>
      <c r="F304" s="12">
        <f>(D304-E304)/E304*100</f>
        <v>-100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174">
        <f>D304/D330*100</f>
        <v>0</v>
      </c>
    </row>
    <row r="305" spans="1:14">
      <c r="A305" s="207"/>
      <c r="B305" s="201" t="s">
        <v>23</v>
      </c>
      <c r="C305" s="20">
        <v>0</v>
      </c>
      <c r="D305" s="20">
        <v>0</v>
      </c>
      <c r="E305" s="31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174">
        <f t="shared" ref="N305:N312" si="60">D305/D331*100</f>
        <v>0</v>
      </c>
    </row>
    <row r="306" spans="1:14">
      <c r="A306" s="207"/>
      <c r="B306" s="201" t="s">
        <v>24</v>
      </c>
      <c r="C306" s="20">
        <v>0</v>
      </c>
      <c r="D306" s="20">
        <v>0</v>
      </c>
      <c r="E306" s="31">
        <v>0.8</v>
      </c>
      <c r="F306" s="12">
        <f>(D306-E306)/E306*100</f>
        <v>-100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174">
        <f t="shared" si="60"/>
        <v>0</v>
      </c>
    </row>
    <row r="307" spans="1:14">
      <c r="A307" s="207"/>
      <c r="B307" s="201" t="s">
        <v>25</v>
      </c>
      <c r="C307" s="20">
        <v>0</v>
      </c>
      <c r="D307" s="20">
        <v>0</v>
      </c>
      <c r="E307" s="33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174">
        <f t="shared" si="60"/>
        <v>0</v>
      </c>
    </row>
    <row r="308" spans="1:14">
      <c r="A308" s="207"/>
      <c r="B308" s="201" t="s">
        <v>26</v>
      </c>
      <c r="C308" s="20">
        <v>0</v>
      </c>
      <c r="D308" s="20">
        <v>0</v>
      </c>
      <c r="E308" s="31">
        <v>0.22</v>
      </c>
      <c r="F308" s="12">
        <f>(D308-E308)/E308*100</f>
        <v>-100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174">
        <f t="shared" si="60"/>
        <v>0</v>
      </c>
    </row>
    <row r="309" spans="1:14">
      <c r="A309" s="207"/>
      <c r="B309" s="201" t="s">
        <v>27</v>
      </c>
      <c r="C309" s="20">
        <v>0</v>
      </c>
      <c r="D309" s="20">
        <v>0</v>
      </c>
      <c r="E309" s="31">
        <v>2.41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174">
        <f t="shared" si="60"/>
        <v>0</v>
      </c>
    </row>
    <row r="310" spans="1:14">
      <c r="A310" s="207"/>
      <c r="B310" s="14" t="s">
        <v>28</v>
      </c>
      <c r="C310" s="20">
        <v>0</v>
      </c>
      <c r="D310" s="20">
        <v>0</v>
      </c>
      <c r="E310" s="34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174">
        <f t="shared" si="60"/>
        <v>0</v>
      </c>
    </row>
    <row r="311" spans="1:14">
      <c r="A311" s="207"/>
      <c r="B311" s="14" t="s">
        <v>29</v>
      </c>
      <c r="C311" s="20">
        <v>0</v>
      </c>
      <c r="D311" s="20">
        <v>0</v>
      </c>
      <c r="E311" s="34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174">
        <f t="shared" si="60"/>
        <v>0</v>
      </c>
    </row>
    <row r="312" spans="1:14">
      <c r="A312" s="207"/>
      <c r="B312" s="14" t="s">
        <v>30</v>
      </c>
      <c r="C312" s="20">
        <v>0</v>
      </c>
      <c r="D312" s="20">
        <v>0</v>
      </c>
      <c r="E312" s="34">
        <v>2.41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174">
        <f t="shared" si="60"/>
        <v>0</v>
      </c>
    </row>
    <row r="313" spans="1:14" ht="14.25" thickBot="1">
      <c r="A313" s="208"/>
      <c r="B313" s="15" t="s">
        <v>31</v>
      </c>
      <c r="C313" s="16">
        <f>C301+C303+C304+C305+C306+C307+C308+C309</f>
        <v>0</v>
      </c>
      <c r="D313" s="16">
        <f t="shared" ref="D313:E313" si="61">D301+D303+D304+D305+D306+D307+D308+D309</f>
        <v>0</v>
      </c>
      <c r="E313" s="16">
        <f t="shared" si="61"/>
        <v>33.200000000000003</v>
      </c>
      <c r="F313" s="17">
        <f>(D313-E313)/E313*100</f>
        <v>-100</v>
      </c>
      <c r="G313" s="16">
        <f t="shared" ref="G313:L313" si="62">G301+G303+G304+G305+G306+G307+G308+G309</f>
        <v>0</v>
      </c>
      <c r="H313" s="16">
        <f t="shared" si="62"/>
        <v>0</v>
      </c>
      <c r="I313" s="16">
        <f t="shared" si="62"/>
        <v>0</v>
      </c>
      <c r="J313" s="16">
        <f t="shared" si="62"/>
        <v>0</v>
      </c>
      <c r="K313" s="16">
        <f t="shared" si="62"/>
        <v>0</v>
      </c>
      <c r="L313" s="16">
        <f t="shared" si="62"/>
        <v>0</v>
      </c>
      <c r="M313" s="16" t="e">
        <f>(K313-L313)/L313*100</f>
        <v>#DIV/0!</v>
      </c>
      <c r="N313" s="175">
        <f>D313/D339*100</f>
        <v>0</v>
      </c>
    </row>
    <row r="314" spans="1:14" ht="14.25" thickTop="1">
      <c r="A314" s="207" t="s">
        <v>95</v>
      </c>
      <c r="B314" s="201" t="s">
        <v>19</v>
      </c>
      <c r="C314" s="32">
        <v>42.54</v>
      </c>
      <c r="D314" s="32">
        <v>103.77</v>
      </c>
      <c r="E314" s="32">
        <v>306</v>
      </c>
      <c r="F314" s="26">
        <f>(D314-E314)/E314*100</f>
        <v>-66.088235294117652</v>
      </c>
      <c r="G314" s="31">
        <v>987</v>
      </c>
      <c r="H314" s="31">
        <v>141861.59</v>
      </c>
      <c r="I314" s="31">
        <v>187</v>
      </c>
      <c r="J314" s="31">
        <v>51.1</v>
      </c>
      <c r="K314" s="31">
        <v>89</v>
      </c>
      <c r="L314" s="31">
        <v>34.477800000000002</v>
      </c>
      <c r="M314" s="32">
        <f>(K314-L314)/L314*100</f>
        <v>158.13712011787294</v>
      </c>
      <c r="N314" s="174">
        <f t="shared" ref="N314:N326" si="63">D314/D327*100</f>
        <v>0.69187884974248426</v>
      </c>
    </row>
    <row r="315" spans="1:14">
      <c r="A315" s="207"/>
      <c r="B315" s="201" t="s">
        <v>20</v>
      </c>
      <c r="C315" s="31">
        <v>5.0399999999999991</v>
      </c>
      <c r="D315" s="31">
        <v>15.089999999999989</v>
      </c>
      <c r="E315" s="31">
        <v>119.15</v>
      </c>
      <c r="F315" s="12">
        <f>(D315-E315)/E315*100</f>
        <v>-87.335291649181713</v>
      </c>
      <c r="G315" s="31">
        <v>198</v>
      </c>
      <c r="H315" s="31">
        <v>3960</v>
      </c>
      <c r="I315" s="31">
        <v>55</v>
      </c>
      <c r="J315" s="31">
        <v>8.8000000000000007</v>
      </c>
      <c r="K315" s="31">
        <v>19</v>
      </c>
      <c r="L315" s="31">
        <v>13.25</v>
      </c>
      <c r="M315" s="31">
        <f>(K315-L315)/L315*100</f>
        <v>43.39622641509434</v>
      </c>
      <c r="N315" s="174">
        <f t="shared" si="63"/>
        <v>0.34348125162763482</v>
      </c>
    </row>
    <row r="316" spans="1:14">
      <c r="A316" s="207"/>
      <c r="B316" s="201" t="s">
        <v>21</v>
      </c>
      <c r="C316" s="31">
        <v>0</v>
      </c>
      <c r="D316" s="31">
        <v>0.71</v>
      </c>
      <c r="E316" s="31">
        <v>0.71</v>
      </c>
      <c r="F316" s="12">
        <f>(D316-E316)/E316*100</f>
        <v>0</v>
      </c>
      <c r="G316" s="31">
        <v>2</v>
      </c>
      <c r="H316" s="31">
        <v>1043.71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74">
        <f t="shared" si="63"/>
        <v>7.6391979603479168E-2</v>
      </c>
    </row>
    <row r="317" spans="1:14">
      <c r="A317" s="207"/>
      <c r="B317" s="201" t="s">
        <v>22</v>
      </c>
      <c r="C317" s="31">
        <v>0.05</v>
      </c>
      <c r="D317" s="31">
        <v>6.0000000000000005E-2</v>
      </c>
      <c r="E317" s="31">
        <v>0</v>
      </c>
      <c r="F317" s="31">
        <v>0</v>
      </c>
      <c r="G317" s="31">
        <v>5</v>
      </c>
      <c r="H317" s="31">
        <v>710.5</v>
      </c>
      <c r="I317" s="31">
        <v>1</v>
      </c>
      <c r="J317" s="31">
        <v>0.31</v>
      </c>
      <c r="K317" s="31">
        <v>0.31</v>
      </c>
      <c r="L317" s="31">
        <v>0</v>
      </c>
      <c r="M317" s="31">
        <v>0</v>
      </c>
      <c r="N317" s="174">
        <f t="shared" si="63"/>
        <v>7.0719261695811097E-3</v>
      </c>
    </row>
    <row r="318" spans="1:14">
      <c r="A318" s="207"/>
      <c r="B318" s="201" t="s">
        <v>23</v>
      </c>
      <c r="C318" s="31">
        <v>0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174">
        <f t="shared" si="63"/>
        <v>0</v>
      </c>
    </row>
    <row r="319" spans="1:14">
      <c r="A319" s="207"/>
      <c r="B319" s="201" t="s">
        <v>24</v>
      </c>
      <c r="C319" s="31">
        <v>1.52</v>
      </c>
      <c r="D319" s="31">
        <v>59.730000000000004</v>
      </c>
      <c r="E319" s="31">
        <v>2.16</v>
      </c>
      <c r="F319" s="12">
        <f>(D319-E319)/E319*100</f>
        <v>2665.2777777777778</v>
      </c>
      <c r="G319" s="31">
        <v>45</v>
      </c>
      <c r="H319" s="31">
        <v>12174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174">
        <f t="shared" si="63"/>
        <v>3.8381552993613282</v>
      </c>
    </row>
    <row r="320" spans="1:14">
      <c r="A320" s="207"/>
      <c r="B320" s="201" t="s">
        <v>25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174">
        <f t="shared" si="63"/>
        <v>0</v>
      </c>
    </row>
    <row r="321" spans="1:14">
      <c r="A321" s="207"/>
      <c r="B321" s="201" t="s">
        <v>26</v>
      </c>
      <c r="C321" s="31">
        <v>4.33</v>
      </c>
      <c r="D321" s="31">
        <v>10</v>
      </c>
      <c r="E321" s="31">
        <v>24.369999999999997</v>
      </c>
      <c r="F321" s="12">
        <f>(D321-E321)/E321*100</f>
        <v>-58.965941731637251</v>
      </c>
      <c r="G321" s="31">
        <v>495</v>
      </c>
      <c r="H321" s="31">
        <v>41145.040000000001</v>
      </c>
      <c r="I321" s="31">
        <v>18</v>
      </c>
      <c r="J321" s="31">
        <v>0.39</v>
      </c>
      <c r="K321" s="31">
        <v>0.39</v>
      </c>
      <c r="L321" s="31">
        <v>1.25</v>
      </c>
      <c r="M321" s="31">
        <f t="shared" ref="M321" si="64">(K321-L321)/L321*100</f>
        <v>-68.8</v>
      </c>
      <c r="N321" s="174">
        <f t="shared" si="63"/>
        <v>0.14055204986470887</v>
      </c>
    </row>
    <row r="322" spans="1:14">
      <c r="A322" s="207"/>
      <c r="B322" s="201" t="s">
        <v>27</v>
      </c>
      <c r="C322" s="31">
        <v>0.39</v>
      </c>
      <c r="D322" s="31">
        <v>0.39</v>
      </c>
      <c r="E322" s="31">
        <v>0</v>
      </c>
      <c r="F322" s="31">
        <v>0</v>
      </c>
      <c r="G322" s="34">
        <v>1</v>
      </c>
      <c r="H322" s="31">
        <v>120.18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174">
        <f t="shared" si="63"/>
        <v>8.0868372714516731E-2</v>
      </c>
    </row>
    <row r="323" spans="1:14">
      <c r="A323" s="207"/>
      <c r="B323" s="14" t="s">
        <v>28</v>
      </c>
      <c r="C323" s="31">
        <v>0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4">
        <v>0</v>
      </c>
      <c r="M323" s="31">
        <v>0</v>
      </c>
      <c r="N323" s="174">
        <f t="shared" si="63"/>
        <v>0</v>
      </c>
    </row>
    <row r="324" spans="1:14">
      <c r="A324" s="207"/>
      <c r="B324" s="14" t="s">
        <v>29</v>
      </c>
      <c r="C324" s="34">
        <v>0.39</v>
      </c>
      <c r="D324" s="34">
        <v>0.39</v>
      </c>
      <c r="E324" s="31">
        <v>0</v>
      </c>
      <c r="F324" s="31">
        <v>0</v>
      </c>
      <c r="G324" s="34">
        <v>1</v>
      </c>
      <c r="H324" s="34">
        <v>120.18</v>
      </c>
      <c r="I324" s="31">
        <v>0</v>
      </c>
      <c r="J324" s="31">
        <v>0</v>
      </c>
      <c r="K324" s="31">
        <v>0</v>
      </c>
      <c r="L324" s="34">
        <v>0</v>
      </c>
      <c r="M324" s="31">
        <v>0</v>
      </c>
      <c r="N324" s="174">
        <f t="shared" si="63"/>
        <v>1.8263975418374994</v>
      </c>
    </row>
    <row r="325" spans="1:14">
      <c r="A325" s="207"/>
      <c r="B325" s="14" t="s">
        <v>30</v>
      </c>
      <c r="C325" s="31">
        <v>0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174">
        <f t="shared" si="63"/>
        <v>0</v>
      </c>
    </row>
    <row r="326" spans="1:14" ht="14.25" thickBot="1">
      <c r="A326" s="208"/>
      <c r="B326" s="15" t="s">
        <v>31</v>
      </c>
      <c r="C326" s="16">
        <f>C314+C316+C317+C318+C319+C320+C321+C322</f>
        <v>48.83</v>
      </c>
      <c r="D326" s="16">
        <f t="shared" ref="D326:E326" si="65">D314+D316+D317+D318+D319+D320+D321+D322</f>
        <v>174.65999999999997</v>
      </c>
      <c r="E326" s="16">
        <f t="shared" si="65"/>
        <v>333.24</v>
      </c>
      <c r="F326" s="17">
        <f t="shared" ref="F326:F339" si="66">(D326-E326)/E326*100</f>
        <v>-47.587324450846246</v>
      </c>
      <c r="G326" s="16">
        <f t="shared" ref="G326:L326" si="67">G314+G316+G317+G318+G319+G320+G321+G322</f>
        <v>1535</v>
      </c>
      <c r="H326" s="16">
        <f t="shared" si="67"/>
        <v>197055.02</v>
      </c>
      <c r="I326" s="16">
        <f t="shared" si="67"/>
        <v>206</v>
      </c>
      <c r="J326" s="16">
        <f t="shared" si="67"/>
        <v>51.800000000000004</v>
      </c>
      <c r="K326" s="16">
        <f t="shared" si="67"/>
        <v>89.7</v>
      </c>
      <c r="L326" s="16">
        <f t="shared" si="67"/>
        <v>35.727800000000002</v>
      </c>
      <c r="M326" s="16">
        <f>(K326-L326)/L326*100</f>
        <v>151.06499700513325</v>
      </c>
      <c r="N326" s="175">
        <f t="shared" si="63"/>
        <v>0.59894568627837275</v>
      </c>
    </row>
    <row r="327" spans="1:14" ht="14.25" thickTop="1">
      <c r="A327" s="225" t="s">
        <v>49</v>
      </c>
      <c r="B327" s="201" t="s">
        <v>19</v>
      </c>
      <c r="C327" s="31">
        <f t="shared" ref="C327:C338" si="68">C6+C19+C32+C53+C66+C79+C100+C113+C126+C147+C160+C173+C194+C207+C220+C241+C254+C267+C288+C301+C314</f>
        <v>5956.2162610000005</v>
      </c>
      <c r="D327" s="31">
        <f t="shared" ref="D327:E327" si="69">D6+D19+D32+D53+D66+D79+D100+D113+D126+D147+D160+D173+D194+D207+D220+D241+D254+D267+D288+D301+D314</f>
        <v>14998.290530000006</v>
      </c>
      <c r="E327" s="31">
        <f t="shared" si="69"/>
        <v>13952.925829999998</v>
      </c>
      <c r="F327" s="165">
        <f t="shared" si="66"/>
        <v>7.4920823971728039</v>
      </c>
      <c r="G327" s="31">
        <f t="shared" ref="G327:G338" si="70">G6+G19+G32+G53+G66+G79+G100+G113+G126+G147+G160+G173+G194+G207+G220+G241+G254+G267+G288+G301+G314</f>
        <v>110226</v>
      </c>
      <c r="H327" s="31">
        <f t="shared" ref="H327:K327" si="71">H6+H19+H32+H53+H66+H79+H100+H113+H126+H147+H160+H173+H194+H207+H220+H241+H254+H267+H288+H301+H314</f>
        <v>16325881.240943996</v>
      </c>
      <c r="I327" s="31">
        <f t="shared" si="71"/>
        <v>14632</v>
      </c>
      <c r="J327" s="31">
        <f t="shared" si="71"/>
        <v>4551.5077939999992</v>
      </c>
      <c r="K327" s="31">
        <f t="shared" si="71"/>
        <v>9547.543799999994</v>
      </c>
      <c r="L327" s="31">
        <f t="shared" ref="L327:L338" si="72">L6+L19+L32+L53+L66+L79+L100+L113+L126+L147+L160+L173+L194+L207+L220+L241+L254+L267+L288+L301+L314</f>
        <v>8597.8546110000007</v>
      </c>
      <c r="M327" s="32">
        <f t="shared" ref="M327:M339" si="73">(K327-L327)/L327*100</f>
        <v>11.045653037502767</v>
      </c>
      <c r="N327" s="174">
        <f>D327/D339*100</f>
        <v>51.432276505744149</v>
      </c>
    </row>
    <row r="328" spans="1:14">
      <c r="A328" s="226"/>
      <c r="B328" s="201" t="s">
        <v>20</v>
      </c>
      <c r="C328" s="31">
        <f t="shared" si="68"/>
        <v>1787.3195690000005</v>
      </c>
      <c r="D328" s="31">
        <f t="shared" ref="D328:E328" si="74">D7+D20+D33+D54+D67+D80+D101+D114+D127+D148+D161+D174+D195+D208+D221+D242+D255+D268+D289+D302+D315</f>
        <v>4393.2528860000002</v>
      </c>
      <c r="E328" s="31">
        <f t="shared" si="74"/>
        <v>4379.5236399999994</v>
      </c>
      <c r="F328" s="155">
        <f t="shared" si="66"/>
        <v>0.31348719926080332</v>
      </c>
      <c r="G328" s="31">
        <f t="shared" si="70"/>
        <v>53963</v>
      </c>
      <c r="H328" s="31">
        <f t="shared" ref="H328:K328" si="75">H7+H20+H33+H54+H67+H80+H101+H114+H127+H148+H161+H174+H195+H208+H221+H242+H255+H268+H289+H302+H315</f>
        <v>1079760</v>
      </c>
      <c r="I328" s="31">
        <f t="shared" si="75"/>
        <v>8338</v>
      </c>
      <c r="J328" s="31">
        <f t="shared" si="75"/>
        <v>1597.934626</v>
      </c>
      <c r="K328" s="31">
        <f t="shared" si="75"/>
        <v>3444.6838440000001</v>
      </c>
      <c r="L328" s="31">
        <f t="shared" si="72"/>
        <v>2719.1466280000004</v>
      </c>
      <c r="M328" s="31">
        <f t="shared" si="73"/>
        <v>26.682533723223685</v>
      </c>
      <c r="N328" s="174">
        <f>D328/D339*100</f>
        <v>15.065383400891516</v>
      </c>
    </row>
    <row r="329" spans="1:14">
      <c r="A329" s="226"/>
      <c r="B329" s="201" t="s">
        <v>21</v>
      </c>
      <c r="C329" s="31">
        <f t="shared" si="68"/>
        <v>272.54785700000002</v>
      </c>
      <c r="D329" s="31">
        <f t="shared" ref="D329:E329" si="76">D8+D21+D34+D55+D68+D81+D102+D115+D128+D149+D162+D175+D196+D209+D222+D243+D256+D269+D290+D303+D316</f>
        <v>929.41694099999995</v>
      </c>
      <c r="E329" s="31">
        <f t="shared" si="76"/>
        <v>801.525308</v>
      </c>
      <c r="F329" s="155">
        <f t="shared" si="66"/>
        <v>15.956031796316026</v>
      </c>
      <c r="G329" s="31">
        <f t="shared" si="70"/>
        <v>678</v>
      </c>
      <c r="H329" s="31">
        <f t="shared" ref="H329:K329" si="77">H8+H21+H34+H55+H68+H81+H102+H115+H128+H149+H162+H175+H196+H209+H222+H243+H256+H269+H290+H303+H316</f>
        <v>1220586.1790969998</v>
      </c>
      <c r="I329" s="31">
        <f t="shared" si="77"/>
        <v>139</v>
      </c>
      <c r="J329" s="31">
        <f t="shared" si="77"/>
        <v>79.228264999999993</v>
      </c>
      <c r="K329" s="31">
        <f t="shared" si="77"/>
        <v>174.25350800000001</v>
      </c>
      <c r="L329" s="31">
        <f t="shared" si="72"/>
        <v>725.46919200000002</v>
      </c>
      <c r="M329" s="31">
        <f t="shared" si="73"/>
        <v>-75.980577821697494</v>
      </c>
      <c r="N329" s="174">
        <f>D329/D339*100</f>
        <v>3.1871651641245329</v>
      </c>
    </row>
    <row r="330" spans="1:14">
      <c r="A330" s="226"/>
      <c r="B330" s="201" t="s">
        <v>22</v>
      </c>
      <c r="C330" s="31">
        <f t="shared" si="68"/>
        <v>249.45628200000002</v>
      </c>
      <c r="D330" s="31">
        <f t="shared" ref="D330:E330" si="78">D9+D22+D35+D56+D69+D82+D103+D116+D129+D150+D163+D176+D197+D210+D223+D244+D257+D270+D291+D304+D317</f>
        <v>848.42514700000004</v>
      </c>
      <c r="E330" s="31">
        <f t="shared" si="78"/>
        <v>336.25455900000003</v>
      </c>
      <c r="F330" s="155">
        <f t="shared" si="66"/>
        <v>152.31632532304192</v>
      </c>
      <c r="G330" s="31">
        <f t="shared" si="70"/>
        <v>41355</v>
      </c>
      <c r="H330" s="31">
        <f t="shared" ref="H330:K330" si="79">H9+H22+H35+H56+H69+H82+H103+H116+H129+H150+H163+H176+H197+H210+H223+H244+H257+H270+H291+H304+H317</f>
        <v>1641503.345</v>
      </c>
      <c r="I330" s="31">
        <f t="shared" si="79"/>
        <v>720</v>
      </c>
      <c r="J330" s="31">
        <f t="shared" si="79"/>
        <v>68.657198999999991</v>
      </c>
      <c r="K330" s="31">
        <f t="shared" si="79"/>
        <v>152.45602500000001</v>
      </c>
      <c r="L330" s="31">
        <f t="shared" si="72"/>
        <v>127.30589199999999</v>
      </c>
      <c r="M330" s="31">
        <f t="shared" si="73"/>
        <v>19.755670853003434</v>
      </c>
      <c r="N330" s="174">
        <f>D330/D339*100</f>
        <v>2.9094273555808106</v>
      </c>
    </row>
    <row r="331" spans="1:14">
      <c r="A331" s="226"/>
      <c r="B331" s="201" t="s">
        <v>23</v>
      </c>
      <c r="C331" s="31">
        <f t="shared" si="68"/>
        <v>75.868763000000001</v>
      </c>
      <c r="D331" s="31">
        <f t="shared" ref="D331:E331" si="80">D10+D23+D36+D57+D70+D83+D104+D117+D130+D151+D164+D177+D198+D211+D224+D245+D258+D271+D292+D305+D318</f>
        <v>129.39288300000001</v>
      </c>
      <c r="E331" s="31">
        <f t="shared" si="80"/>
        <v>74.782767510000014</v>
      </c>
      <c r="F331" s="155">
        <f t="shared" si="66"/>
        <v>73.024999352554701</v>
      </c>
      <c r="G331" s="31">
        <f t="shared" si="70"/>
        <v>744</v>
      </c>
      <c r="H331" s="31">
        <f t="shared" ref="H331:K331" si="81">H10+H23+H36+H57+H70+H83+H104+H117+H130+H151+H164+H177+H198+H211+H224+H245+H258+H271+H292+H305+H318</f>
        <v>389739.05752200005</v>
      </c>
      <c r="I331" s="31">
        <f t="shared" si="81"/>
        <v>12</v>
      </c>
      <c r="J331" s="31">
        <f t="shared" si="81"/>
        <v>8.8392579999999992</v>
      </c>
      <c r="K331" s="31">
        <f t="shared" si="81"/>
        <v>12.972387999999999</v>
      </c>
      <c r="L331" s="31">
        <f t="shared" si="72"/>
        <v>9.2725720000000003</v>
      </c>
      <c r="M331" s="31">
        <f t="shared" si="73"/>
        <v>39.900644610794053</v>
      </c>
      <c r="N331" s="174">
        <f>D331/D339*100</f>
        <v>0.44371527028496627</v>
      </c>
    </row>
    <row r="332" spans="1:14">
      <c r="A332" s="226"/>
      <c r="B332" s="201" t="s">
        <v>24</v>
      </c>
      <c r="C332" s="31">
        <f t="shared" si="68"/>
        <v>561.05964500000005</v>
      </c>
      <c r="D332" s="31">
        <f t="shared" ref="D332:E332" si="82">D11+D24+D37+D58+D71+D84+D105+D118+D131+D152+D165+D178+D199+D212+D225+D246+D259+D272+D293+D306+D319</f>
        <v>1556.2163419999999</v>
      </c>
      <c r="E332" s="31">
        <f t="shared" si="82"/>
        <v>1617.1815979999999</v>
      </c>
      <c r="F332" s="155">
        <f t="shared" si="66"/>
        <v>-3.7698460132984986</v>
      </c>
      <c r="G332" s="31">
        <f t="shared" si="70"/>
        <v>6915</v>
      </c>
      <c r="H332" s="31">
        <f t="shared" ref="H332:K332" si="83">H11+H24+H37+H58+H71+H84+H105+H118+H131+H152+H165+H178+H199+H212+H225+H246+H259+H272+H293+H306+H319</f>
        <v>2537957.7768780002</v>
      </c>
      <c r="I332" s="31">
        <f t="shared" si="83"/>
        <v>335</v>
      </c>
      <c r="J332" s="31">
        <f t="shared" si="83"/>
        <v>317.24427300000002</v>
      </c>
      <c r="K332" s="31">
        <f t="shared" si="83"/>
        <v>740.67980699999987</v>
      </c>
      <c r="L332" s="31">
        <f t="shared" si="72"/>
        <v>1487.7939866000002</v>
      </c>
      <c r="M332" s="31">
        <f t="shared" si="73"/>
        <v>-50.216238694938696</v>
      </c>
      <c r="N332" s="174">
        <f>D332/D339*100</f>
        <v>5.3365914631673474</v>
      </c>
    </row>
    <row r="333" spans="1:14">
      <c r="A333" s="226"/>
      <c r="B333" s="201" t="s">
        <v>25</v>
      </c>
      <c r="C333" s="31">
        <f t="shared" si="68"/>
        <v>1376.555157</v>
      </c>
      <c r="D333" s="31">
        <f t="shared" ref="D333:E333" si="84">D12+D25+D38+D59+D72+D85+D106+D119+D132+D153+D166+D179+D200+D213+D226+D247+D260+D273+D294+D307+D320</f>
        <v>3102.4328489999998</v>
      </c>
      <c r="E333" s="31">
        <f t="shared" si="84"/>
        <v>1937.7507900000003</v>
      </c>
      <c r="F333" s="155">
        <f t="shared" si="66"/>
        <v>60.104842429195941</v>
      </c>
      <c r="G333" s="31">
        <f t="shared" si="70"/>
        <v>404</v>
      </c>
      <c r="H333" s="31">
        <f t="shared" ref="H333:K333" si="85">H12+H25+H38+H59+H72+H85+H106+H119+H132+H153+H166+H179+H200+H213+H226+H247+H260+H273+H294+H307+H320</f>
        <v>60097.36</v>
      </c>
      <c r="I333" s="31">
        <f t="shared" si="85"/>
        <v>1272</v>
      </c>
      <c r="J333" s="31">
        <f t="shared" si="85"/>
        <v>980.45674699999995</v>
      </c>
      <c r="K333" s="31">
        <f t="shared" si="85"/>
        <v>1453.8134220000002</v>
      </c>
      <c r="L333" s="31">
        <f t="shared" si="72"/>
        <v>1073.9211830000002</v>
      </c>
      <c r="M333" s="31">
        <f t="shared" si="73"/>
        <v>35.374312846569481</v>
      </c>
      <c r="N333" s="174">
        <f>D333/D339*100</f>
        <v>10.638891399730174</v>
      </c>
    </row>
    <row r="334" spans="1:14">
      <c r="A334" s="226"/>
      <c r="B334" s="201" t="s">
        <v>26</v>
      </c>
      <c r="C334" s="31">
        <f t="shared" si="68"/>
        <v>4231.7225429999999</v>
      </c>
      <c r="D334" s="31">
        <f t="shared" ref="D334:E334" si="86">D13+D26+D39+D60+D73+D86+D107+D120+D133+D154+D167+D180+D201+D214+D227+D248+D261+D274+D295+D308+D321</f>
        <v>7114.8019609999974</v>
      </c>
      <c r="E334" s="31">
        <f t="shared" si="86"/>
        <v>7648.6483060000028</v>
      </c>
      <c r="F334" s="155">
        <f t="shared" si="66"/>
        <v>-6.9796168374120198</v>
      </c>
      <c r="G334" s="31">
        <f t="shared" si="70"/>
        <v>132868</v>
      </c>
      <c r="H334" s="31">
        <f t="shared" ref="H334:K334" si="87">H13+H26+H39+H60+H73+H86+H107+H120+H133+H154+H167+H180+H201+H214+H227+H248+H261+H274+H295+H308+H321</f>
        <v>43698566.824000016</v>
      </c>
      <c r="I334" s="31">
        <f t="shared" si="87"/>
        <v>11970</v>
      </c>
      <c r="J334" s="31">
        <f t="shared" si="87"/>
        <v>1279.8217300000003</v>
      </c>
      <c r="K334" s="31">
        <f t="shared" si="87"/>
        <v>2636.8793640000004</v>
      </c>
      <c r="L334" s="31">
        <f t="shared" si="72"/>
        <v>2934.6550830000001</v>
      </c>
      <c r="M334" s="31">
        <f t="shared" si="73"/>
        <v>-10.146872820760713</v>
      </c>
      <c r="N334" s="174">
        <f>D334/D339*100</f>
        <v>24.39814464253897</v>
      </c>
    </row>
    <row r="335" spans="1:14">
      <c r="A335" s="226"/>
      <c r="B335" s="201" t="s">
        <v>27</v>
      </c>
      <c r="C335" s="31">
        <f t="shared" si="68"/>
        <v>149.93447499999999</v>
      </c>
      <c r="D335" s="31">
        <f t="shared" ref="D335:E335" si="88">D14+D27+D40+D61+D74+D87+D108+D121+D134+D155+D168+D181+D202+D215+D228+D249+D262+D275+D296+D309+D322</f>
        <v>482.26517599999994</v>
      </c>
      <c r="E335" s="31">
        <f t="shared" si="88"/>
        <v>883.49764200000004</v>
      </c>
      <c r="F335" s="155">
        <f t="shared" si="66"/>
        <v>-45.414095853353743</v>
      </c>
      <c r="G335" s="31">
        <f t="shared" si="70"/>
        <v>6772</v>
      </c>
      <c r="H335" s="31">
        <f t="shared" ref="H335:K335" si="89">H14+H27+H40+H61+H74+H87+H108+H121+H134+H155+H168+H181+H202+H215+H228+H249+H262+H275+H296+H309+H322</f>
        <v>105317.11743900001</v>
      </c>
      <c r="I335" s="31">
        <f t="shared" si="89"/>
        <v>63</v>
      </c>
      <c r="J335" s="31">
        <f t="shared" si="89"/>
        <v>204.76735000000005</v>
      </c>
      <c r="K335" s="31">
        <f t="shared" si="89"/>
        <v>397.20188100000001</v>
      </c>
      <c r="L335" s="31">
        <f t="shared" si="72"/>
        <v>296.76332600000001</v>
      </c>
      <c r="M335" s="31">
        <f t="shared" si="73"/>
        <v>33.844665496167146</v>
      </c>
      <c r="N335" s="174">
        <f>D335/D339*100</f>
        <v>1.6537881988290406</v>
      </c>
    </row>
    <row r="336" spans="1:14">
      <c r="A336" s="226"/>
      <c r="B336" s="14" t="s">
        <v>28</v>
      </c>
      <c r="C336" s="31">
        <f t="shared" si="68"/>
        <v>69.786897999999994</v>
      </c>
      <c r="D336" s="31">
        <f t="shared" ref="D336:E336" si="90">D15+D28+D41+D62+D75+D88+D109+D122+D135+D156+D169+D182+D203+D216+D229+D250+D263+D276+D297+D310+D323</f>
        <v>154.87248299999999</v>
      </c>
      <c r="E336" s="31">
        <f t="shared" si="90"/>
        <v>126.94639400000001</v>
      </c>
      <c r="F336" s="155">
        <f t="shared" si="66"/>
        <v>21.998331831308242</v>
      </c>
      <c r="G336" s="31">
        <f t="shared" si="70"/>
        <v>42</v>
      </c>
      <c r="H336" s="31">
        <f t="shared" ref="H336:K336" si="91">H15+H28+H41+H62+H75+H88+H109+H122+H135+H156+H169+H182+H203+H216+H229+H250+H263+H276+H297+H310+H323</f>
        <v>53412.159544000002</v>
      </c>
      <c r="I336" s="31">
        <f t="shared" si="91"/>
        <v>0</v>
      </c>
      <c r="J336" s="31">
        <f t="shared" si="91"/>
        <v>0</v>
      </c>
      <c r="K336" s="31">
        <f t="shared" si="91"/>
        <v>0</v>
      </c>
      <c r="L336" s="31">
        <f t="shared" si="72"/>
        <v>11.45</v>
      </c>
      <c r="M336" s="31">
        <f>(K336-L336)/L336*100</f>
        <v>-100</v>
      </c>
      <c r="N336" s="174">
        <f>D336/D339*100</f>
        <v>0.5310901500977363</v>
      </c>
    </row>
    <row r="337" spans="1:14">
      <c r="A337" s="226"/>
      <c r="B337" s="14" t="s">
        <v>29</v>
      </c>
      <c r="C337" s="31">
        <f t="shared" si="68"/>
        <v>6.2879449999999997</v>
      </c>
      <c r="D337" s="31">
        <f>D16+D29+D42+D63+D76+D89+D110+D123+D136+D157+D170+D183+D204+D217+D230+D251+D264+D277+D298+D311+D324</f>
        <v>21.353511000000001</v>
      </c>
      <c r="E337" s="31">
        <f t="shared" ref="E337" si="92">E16+E29+E42+E63+E76+E89+E110+E123+E136+E157+E170+E183+E204+E217+E230+E251+E264+E277+E298+E311+E324</f>
        <v>0.37735800000000003</v>
      </c>
      <c r="F337" s="155">
        <f t="shared" si="66"/>
        <v>5558.6877712941023</v>
      </c>
      <c r="G337" s="31">
        <f t="shared" si="70"/>
        <v>80</v>
      </c>
      <c r="H337" s="31">
        <f t="shared" ref="H337:K337" si="93">H16+H29+H42+H63+H76+H89+H110+H123+H136+H157+H170+H183+H204+H217+H230+H251+H264+H277+H298+H311+H324</f>
        <v>7810.33</v>
      </c>
      <c r="I337" s="31">
        <f t="shared" si="93"/>
        <v>0</v>
      </c>
      <c r="J337" s="31">
        <f t="shared" si="93"/>
        <v>0</v>
      </c>
      <c r="K337" s="31">
        <f t="shared" si="93"/>
        <v>0</v>
      </c>
      <c r="L337" s="31">
        <f t="shared" si="72"/>
        <v>8.2090219999999992</v>
      </c>
      <c r="M337" s="31">
        <f t="shared" si="73"/>
        <v>-100</v>
      </c>
      <c r="N337" s="174">
        <f>D337/D339*100</f>
        <v>7.32256572789865E-2</v>
      </c>
    </row>
    <row r="338" spans="1:14">
      <c r="A338" s="226"/>
      <c r="B338" s="14" t="s">
        <v>30</v>
      </c>
      <c r="C338" s="31">
        <f t="shared" si="68"/>
        <v>27.855083000000008</v>
      </c>
      <c r="D338" s="31">
        <f t="shared" ref="D338:E338" si="94">D17+D30+D43+D64+D77+D90+D111+D124+D137+D158+D171+D184+D205+D218+D231+D252+D265+D278+D299+D312+D325</f>
        <v>35.959579999999995</v>
      </c>
      <c r="E338" s="31">
        <f t="shared" si="94"/>
        <v>735.50032499999998</v>
      </c>
      <c r="F338" s="155">
        <f t="shared" si="66"/>
        <v>-95.110868237889633</v>
      </c>
      <c r="G338" s="31">
        <f t="shared" si="70"/>
        <v>153</v>
      </c>
      <c r="H338" s="31">
        <f t="shared" ref="H338:K338" si="95">H17+H30+H43+H64+H77+H90+H111+H124+H137+H158+H171+H184+H205+H218+H231+H252+H265+H278+H299+H312+H325</f>
        <v>2757.4606830000002</v>
      </c>
      <c r="I338" s="31">
        <f t="shared" si="95"/>
        <v>42</v>
      </c>
      <c r="J338" s="31">
        <f t="shared" si="95"/>
        <v>206.42362100000003</v>
      </c>
      <c r="K338" s="31">
        <f t="shared" si="95"/>
        <v>395.07680700000003</v>
      </c>
      <c r="L338" s="31">
        <f t="shared" si="72"/>
        <v>286.668024</v>
      </c>
      <c r="M338" s="31">
        <f t="shared" si="73"/>
        <v>37.816838267249516</v>
      </c>
      <c r="N338" s="174">
        <f>D338/D339*100</f>
        <v>0.12331292408898457</v>
      </c>
    </row>
    <row r="339" spans="1:14" ht="14.25" thickBot="1">
      <c r="A339" s="227"/>
      <c r="B339" s="15" t="s">
        <v>50</v>
      </c>
      <c r="C339" s="16">
        <f>C327+C329+C330+C331+C332+C333+C334+C335</f>
        <v>12873.360983000002</v>
      </c>
      <c r="D339" s="16">
        <f>D327+D329+D330+D331+D332+D333+D334+D335</f>
        <v>29161.241829000006</v>
      </c>
      <c r="E339" s="16">
        <f t="shared" ref="E339:L339" si="96">E327+E329+E330+E331+E332+E333+E334+E335</f>
        <v>27252.566800510001</v>
      </c>
      <c r="F339" s="156">
        <f t="shared" si="66"/>
        <v>7.0036523255280523</v>
      </c>
      <c r="G339" s="16">
        <f>G327+G329+G330+G331+G332+G333+G334+G335</f>
        <v>299962</v>
      </c>
      <c r="H339" s="16">
        <f t="shared" si="96"/>
        <v>65979648.900880009</v>
      </c>
      <c r="I339" s="16">
        <f t="shared" si="96"/>
        <v>29143</v>
      </c>
      <c r="J339" s="16">
        <f t="shared" si="96"/>
        <v>7490.5226160000002</v>
      </c>
      <c r="K339" s="16">
        <f t="shared" si="96"/>
        <v>15115.800194999996</v>
      </c>
      <c r="L339" s="16">
        <f t="shared" si="96"/>
        <v>15253.035845600001</v>
      </c>
      <c r="M339" s="16">
        <f t="shared" si="73"/>
        <v>-0.89972679530280575</v>
      </c>
      <c r="N339" s="175"/>
    </row>
    <row r="340" spans="1:14" ht="14.25" thickTop="1">
      <c r="A340" s="43" t="s">
        <v>51</v>
      </c>
      <c r="B340" s="43"/>
      <c r="C340" s="43"/>
      <c r="D340" s="43"/>
      <c r="E340" s="43"/>
      <c r="F340" s="166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6"/>
      <c r="G341" s="43"/>
      <c r="H341" s="43"/>
      <c r="I341" s="43"/>
    </row>
  </sheetData>
  <mergeCells count="106"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topLeftCell="B1" zoomScale="136" zoomScaleNormal="136" workbookViewId="0">
      <selection activeCell="C22" sqref="C22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28" t="s">
        <v>121</v>
      </c>
      <c r="B2" s="228"/>
      <c r="C2" s="228"/>
      <c r="D2" s="228"/>
      <c r="E2" s="228"/>
      <c r="F2" s="228"/>
      <c r="G2" s="228"/>
      <c r="H2" s="228"/>
    </row>
    <row r="3" spans="1:8" ht="14.25" thickBot="1">
      <c r="B3" s="45"/>
      <c r="C3" s="229" t="s">
        <v>120</v>
      </c>
      <c r="D3" s="229"/>
      <c r="E3" s="229"/>
      <c r="F3" s="229"/>
      <c r="G3" s="229" t="s">
        <v>53</v>
      </c>
      <c r="H3" s="229"/>
    </row>
    <row r="4" spans="1:8">
      <c r="A4" s="235" t="s">
        <v>54</v>
      </c>
      <c r="B4" s="46" t="s">
        <v>55</v>
      </c>
      <c r="C4" s="230" t="s">
        <v>4</v>
      </c>
      <c r="D4" s="231"/>
      <c r="E4" s="231"/>
      <c r="F4" s="232"/>
      <c r="G4" s="233" t="s">
        <v>5</v>
      </c>
      <c r="H4" s="234"/>
    </row>
    <row r="5" spans="1:8">
      <c r="A5" s="236"/>
      <c r="B5" s="47" t="s">
        <v>56</v>
      </c>
      <c r="C5" s="237" t="s">
        <v>9</v>
      </c>
      <c r="D5" s="237" t="s">
        <v>10</v>
      </c>
      <c r="E5" s="237" t="s">
        <v>11</v>
      </c>
      <c r="F5" s="178" t="s">
        <v>12</v>
      </c>
      <c r="G5" s="237" t="s">
        <v>13</v>
      </c>
      <c r="H5" s="239" t="s">
        <v>14</v>
      </c>
    </row>
    <row r="6" spans="1:8">
      <c r="A6" s="236"/>
      <c r="B6" s="180" t="s">
        <v>16</v>
      </c>
      <c r="C6" s="238"/>
      <c r="D6" s="238"/>
      <c r="E6" s="238"/>
      <c r="F6" s="179" t="s">
        <v>17</v>
      </c>
      <c r="G6" s="238"/>
      <c r="H6" s="240"/>
    </row>
    <row r="7" spans="1:8">
      <c r="A7" s="236" t="s">
        <v>57</v>
      </c>
      <c r="B7" s="48" t="s">
        <v>19</v>
      </c>
      <c r="C7" s="71">
        <v>8.1509689999999981</v>
      </c>
      <c r="D7" s="71">
        <v>21.081140999999999</v>
      </c>
      <c r="E7" s="71">
        <v>16.25</v>
      </c>
      <c r="F7" s="12">
        <f t="shared" ref="F7:F27" si="0">(D7-E7)/E7*100</f>
        <v>29.730098461538457</v>
      </c>
      <c r="G7" s="72">
        <v>255</v>
      </c>
      <c r="H7" s="108">
        <v>27556.11</v>
      </c>
    </row>
    <row r="8" spans="1:8" ht="14.25" thickBot="1">
      <c r="A8" s="241"/>
      <c r="B8" s="50" t="s">
        <v>20</v>
      </c>
      <c r="C8" s="71">
        <v>3.7915149999999995</v>
      </c>
      <c r="D8" s="72">
        <v>9.7485929999999996</v>
      </c>
      <c r="E8" s="72">
        <v>8.11</v>
      </c>
      <c r="F8" s="12">
        <f t="shared" si="0"/>
        <v>20.204599260172628</v>
      </c>
      <c r="G8" s="72">
        <v>138</v>
      </c>
      <c r="H8" s="108">
        <v>2760</v>
      </c>
    </row>
    <row r="9" spans="1:8" ht="14.25" thickTop="1">
      <c r="A9" s="242" t="s">
        <v>58</v>
      </c>
      <c r="B9" s="53" t="s">
        <v>19</v>
      </c>
      <c r="C9" s="19">
        <v>5.32</v>
      </c>
      <c r="D9" s="19">
        <v>14.33</v>
      </c>
      <c r="E9" s="19">
        <v>14.05</v>
      </c>
      <c r="F9" s="12">
        <f t="shared" si="0"/>
        <v>1.9928825622775754</v>
      </c>
      <c r="G9" s="20">
        <v>140</v>
      </c>
      <c r="H9" s="54">
        <v>16042.17</v>
      </c>
    </row>
    <row r="10" spans="1:8" ht="14.25" thickBot="1">
      <c r="A10" s="241"/>
      <c r="B10" s="50" t="s">
        <v>20</v>
      </c>
      <c r="C10" s="20">
        <v>2.31</v>
      </c>
      <c r="D10" s="20">
        <v>5.98</v>
      </c>
      <c r="E10" s="20">
        <v>6.18</v>
      </c>
      <c r="F10" s="12">
        <f t="shared" si="0"/>
        <v>-3.2362459546925453</v>
      </c>
      <c r="G10" s="20">
        <v>80</v>
      </c>
      <c r="H10" s="54">
        <v>1540</v>
      </c>
    </row>
    <row r="11" spans="1:8" ht="14.25" thickTop="1">
      <c r="A11" s="242" t="s">
        <v>59</v>
      </c>
      <c r="B11" s="180" t="s">
        <v>19</v>
      </c>
      <c r="C11" s="101">
        <v>3.7389540377358479</v>
      </c>
      <c r="D11" s="101">
        <v>12.043538</v>
      </c>
      <c r="E11" s="100">
        <v>2.2802559999999996</v>
      </c>
      <c r="F11" s="12">
        <f t="shared" si="0"/>
        <v>428.16604802267824</v>
      </c>
      <c r="G11" s="71">
        <v>152</v>
      </c>
      <c r="H11" s="102">
        <v>9250.9938800000018</v>
      </c>
    </row>
    <row r="12" spans="1:8" ht="14.25" thickBot="1">
      <c r="A12" s="241"/>
      <c r="B12" s="50" t="s">
        <v>20</v>
      </c>
      <c r="C12" s="101">
        <v>3.087748471698113</v>
      </c>
      <c r="D12" s="101">
        <v>9.2806730000000002</v>
      </c>
      <c r="E12" s="100">
        <v>1.8929279999999999</v>
      </c>
      <c r="F12" s="12">
        <f t="shared" si="0"/>
        <v>390.28135248672959</v>
      </c>
      <c r="G12" s="103">
        <v>124</v>
      </c>
      <c r="H12" s="104">
        <v>2480</v>
      </c>
    </row>
    <row r="13" spans="1:8" ht="14.25" thickTop="1">
      <c r="A13" s="243" t="s">
        <v>60</v>
      </c>
      <c r="B13" s="56" t="s">
        <v>19</v>
      </c>
      <c r="C13" s="32">
        <v>14.86</v>
      </c>
      <c r="D13" s="32">
        <v>20.350000000000001</v>
      </c>
      <c r="E13" s="32">
        <v>14.38</v>
      </c>
      <c r="F13" s="12">
        <f t="shared" si="0"/>
        <v>41.515994436717669</v>
      </c>
      <c r="G13" s="32">
        <v>170</v>
      </c>
      <c r="H13" s="55">
        <v>22799.296084000001</v>
      </c>
    </row>
    <row r="14" spans="1:8" ht="14.25" thickBot="1">
      <c r="A14" s="244"/>
      <c r="B14" s="50" t="s">
        <v>20</v>
      </c>
      <c r="C14" s="16">
        <v>3.13</v>
      </c>
      <c r="D14" s="16">
        <v>5.16</v>
      </c>
      <c r="E14" s="16">
        <v>6.02</v>
      </c>
      <c r="F14" s="12">
        <f t="shared" si="0"/>
        <v>-14.285714285714276</v>
      </c>
      <c r="G14" s="16">
        <v>73</v>
      </c>
      <c r="H14" s="52">
        <v>1460</v>
      </c>
    </row>
    <row r="15" spans="1:8" ht="14.25" thickTop="1">
      <c r="A15" s="242" t="s">
        <v>61</v>
      </c>
      <c r="B15" s="180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41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43" t="s">
        <v>62</v>
      </c>
      <c r="B17" s="180" t="s">
        <v>19</v>
      </c>
      <c r="C17" s="32">
        <v>0</v>
      </c>
      <c r="D17" s="32">
        <v>0</v>
      </c>
      <c r="E17" s="71">
        <v>0</v>
      </c>
      <c r="F17" s="12" t="e">
        <f t="shared" si="0"/>
        <v>#DIV/0!</v>
      </c>
      <c r="G17" s="32">
        <v>0</v>
      </c>
      <c r="H17" s="55">
        <v>0</v>
      </c>
    </row>
    <row r="18" spans="1:8" ht="14.25" thickBot="1">
      <c r="A18" s="243"/>
      <c r="B18" s="50" t="s">
        <v>20</v>
      </c>
      <c r="C18" s="16">
        <v>0</v>
      </c>
      <c r="D18" s="16">
        <v>0</v>
      </c>
      <c r="E18" s="72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45" t="s">
        <v>63</v>
      </c>
      <c r="B19" s="56" t="s">
        <v>19</v>
      </c>
      <c r="C19" s="32">
        <v>16.604399999999998</v>
      </c>
      <c r="D19" s="32">
        <v>37.709299999999999</v>
      </c>
      <c r="E19" s="32">
        <v>100.1326</v>
      </c>
      <c r="F19" s="12">
        <f t="shared" si="0"/>
        <v>-62.340636316244655</v>
      </c>
      <c r="G19" s="31">
        <v>337</v>
      </c>
      <c r="H19" s="55">
        <v>47724.798000000003</v>
      </c>
    </row>
    <row r="20" spans="1:8" ht="14.25" thickBot="1">
      <c r="A20" s="244"/>
      <c r="B20" s="50" t="s">
        <v>20</v>
      </c>
      <c r="C20" s="51">
        <v>3.2456999999999998</v>
      </c>
      <c r="D20" s="51">
        <v>6.7964000000000002</v>
      </c>
      <c r="E20" s="51">
        <v>23.397099999999998</v>
      </c>
      <c r="F20" s="12">
        <f t="shared" si="0"/>
        <v>-70.951955584239059</v>
      </c>
      <c r="G20" s="16">
        <v>80</v>
      </c>
      <c r="H20" s="183">
        <v>1600</v>
      </c>
    </row>
    <row r="21" spans="1:8" ht="14.25" thickTop="1">
      <c r="A21" s="242" t="s">
        <v>64</v>
      </c>
      <c r="B21" s="180" t="s">
        <v>19</v>
      </c>
      <c r="C21" s="71">
        <v>0</v>
      </c>
      <c r="D21" s="106">
        <v>0</v>
      </c>
      <c r="E21" s="106">
        <v>0</v>
      </c>
      <c r="F21" s="12" t="e">
        <f t="shared" si="0"/>
        <v>#DIV/0!</v>
      </c>
      <c r="G21" s="72">
        <v>0</v>
      </c>
      <c r="H21" s="108">
        <v>0</v>
      </c>
    </row>
    <row r="22" spans="1:8" ht="14.25" thickBot="1">
      <c r="A22" s="241"/>
      <c r="B22" s="50" t="s">
        <v>20</v>
      </c>
      <c r="C22" s="72">
        <v>0</v>
      </c>
      <c r="D22" s="107">
        <v>0</v>
      </c>
      <c r="E22" s="107">
        <v>0</v>
      </c>
      <c r="F22" s="12" t="e">
        <f t="shared" si="0"/>
        <v>#DIV/0!</v>
      </c>
      <c r="G22" s="72">
        <v>0</v>
      </c>
      <c r="H22" s="108">
        <v>0</v>
      </c>
    </row>
    <row r="23" spans="1:8" ht="14.25" thickTop="1">
      <c r="A23" s="243" t="s">
        <v>65</v>
      </c>
      <c r="B23" s="180" t="s">
        <v>19</v>
      </c>
      <c r="C23" s="32">
        <v>1.883095</v>
      </c>
      <c r="D23" s="32">
        <v>2.273676</v>
      </c>
      <c r="E23" s="32">
        <v>0.95335700000000001</v>
      </c>
      <c r="F23" s="12">
        <f t="shared" si="0"/>
        <v>138.49156192276345</v>
      </c>
      <c r="G23" s="32">
        <v>21</v>
      </c>
      <c r="H23" s="55">
        <v>4161.4554600000001</v>
      </c>
    </row>
    <row r="24" spans="1:8" ht="14.25" thickBot="1">
      <c r="A24" s="244"/>
      <c r="B24" s="50" t="s">
        <v>20</v>
      </c>
      <c r="C24" s="51">
        <v>0.30141599999999996</v>
      </c>
      <c r="D24" s="51">
        <v>0.36415199999999998</v>
      </c>
      <c r="E24" s="51">
        <v>0.268868</v>
      </c>
      <c r="F24" s="12">
        <f t="shared" si="0"/>
        <v>35.438951455732919</v>
      </c>
      <c r="G24" s="51">
        <v>5</v>
      </c>
      <c r="H24" s="52">
        <v>100</v>
      </c>
    </row>
    <row r="25" spans="1:8" ht="14.25" thickTop="1">
      <c r="A25" s="242" t="s">
        <v>50</v>
      </c>
      <c r="B25" s="56" t="s">
        <v>19</v>
      </c>
      <c r="C25" s="32">
        <f t="shared" ref="C25:E26" si="1">+C7+C9+C11+C13+C15+C17+C19+C21+C23</f>
        <v>50.557418037735843</v>
      </c>
      <c r="D25" s="32">
        <f t="shared" si="1"/>
        <v>107.78765499999999</v>
      </c>
      <c r="E25" s="32">
        <f t="shared" si="1"/>
        <v>148.04621299999999</v>
      </c>
      <c r="F25" s="26">
        <f t="shared" si="0"/>
        <v>-27.19323729003457</v>
      </c>
      <c r="G25" s="32">
        <f>+G7+G9+G11+G13+G15+G17+G19+G21+G23</f>
        <v>1075</v>
      </c>
      <c r="H25" s="32">
        <f>+H7+H9+H11+H13+H15+H17+H19+H21+H23</f>
        <v>127534.823424</v>
      </c>
    </row>
    <row r="26" spans="1:8">
      <c r="A26" s="236"/>
      <c r="B26" s="48" t="s">
        <v>20</v>
      </c>
      <c r="C26" s="32">
        <f t="shared" si="1"/>
        <v>15.86637947169811</v>
      </c>
      <c r="D26" s="32">
        <f t="shared" si="1"/>
        <v>37.329817999999996</v>
      </c>
      <c r="E26" s="32">
        <f t="shared" si="1"/>
        <v>45.868895999999992</v>
      </c>
      <c r="F26" s="12">
        <f t="shared" si="0"/>
        <v>-18.616271034733423</v>
      </c>
      <c r="G26" s="32">
        <f>+G8+G10+G12+G14+G16+G18+G20+G22+G24</f>
        <v>500</v>
      </c>
      <c r="H26" s="32">
        <f>+H8+H10+H12+H14+H16+H18+H20+H22+H24</f>
        <v>9940</v>
      </c>
    </row>
    <row r="27" spans="1:8" ht="14.25" thickBot="1">
      <c r="A27" s="241"/>
      <c r="B27" s="50" t="s">
        <v>49</v>
      </c>
      <c r="C27" s="16">
        <f>+C25</f>
        <v>50.557418037735843</v>
      </c>
      <c r="D27" s="16">
        <f>+D25</f>
        <v>107.78765499999999</v>
      </c>
      <c r="E27" s="16">
        <f>+E25</f>
        <v>148.04621299999999</v>
      </c>
      <c r="F27" s="17">
        <f t="shared" si="0"/>
        <v>-27.19323729003457</v>
      </c>
      <c r="G27" s="16">
        <f>+G25</f>
        <v>1075</v>
      </c>
      <c r="H27" s="16">
        <f>+H25</f>
        <v>127534.823424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workbookViewId="0">
      <pane xSplit="1" ySplit="6" topLeftCell="B571" activePane="bottomRight" state="frozen"/>
      <selection pane="topRight"/>
      <selection pane="bottomLeft"/>
      <selection pane="bottomRight" activeCell="E197" sqref="E197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10" t="s">
        <v>127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4.25" thickBot="1">
      <c r="A3" s="262" t="s">
        <v>128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 ht="13.5" customHeight="1">
      <c r="A4" s="206" t="s">
        <v>96</v>
      </c>
      <c r="B4" s="9" t="s">
        <v>3</v>
      </c>
      <c r="C4" s="216" t="s">
        <v>4</v>
      </c>
      <c r="D4" s="217"/>
      <c r="E4" s="217"/>
      <c r="F4" s="253"/>
      <c r="G4" s="212" t="s">
        <v>5</v>
      </c>
      <c r="H4" s="253"/>
      <c r="I4" s="212" t="s">
        <v>6</v>
      </c>
      <c r="J4" s="218"/>
      <c r="K4" s="218"/>
      <c r="L4" s="218"/>
      <c r="M4" s="218"/>
      <c r="N4" s="263" t="s">
        <v>7</v>
      </c>
    </row>
    <row r="5" spans="1:14">
      <c r="A5" s="207"/>
      <c r="B5" s="10" t="s">
        <v>8</v>
      </c>
      <c r="C5" s="219" t="s">
        <v>9</v>
      </c>
      <c r="D5" s="219" t="s">
        <v>10</v>
      </c>
      <c r="E5" s="219" t="s">
        <v>11</v>
      </c>
      <c r="F5" s="203" t="s">
        <v>12</v>
      </c>
      <c r="G5" s="219" t="s">
        <v>13</v>
      </c>
      <c r="H5" s="219" t="s">
        <v>14</v>
      </c>
      <c r="I5" s="201" t="s">
        <v>13</v>
      </c>
      <c r="J5" s="254" t="s">
        <v>15</v>
      </c>
      <c r="K5" s="255"/>
      <c r="L5" s="256"/>
      <c r="M5" s="203" t="s">
        <v>12</v>
      </c>
      <c r="N5" s="264"/>
    </row>
    <row r="6" spans="1:14">
      <c r="A6" s="222"/>
      <c r="B6" s="10" t="s">
        <v>16</v>
      </c>
      <c r="C6" s="220"/>
      <c r="D6" s="220"/>
      <c r="E6" s="220"/>
      <c r="F6" s="204" t="s">
        <v>17</v>
      </c>
      <c r="G6" s="257"/>
      <c r="H6" s="257"/>
      <c r="I6" s="24" t="s">
        <v>18</v>
      </c>
      <c r="J6" s="203" t="s">
        <v>9</v>
      </c>
      <c r="K6" s="25" t="s">
        <v>10</v>
      </c>
      <c r="L6" s="97" t="s">
        <v>11</v>
      </c>
      <c r="M6" s="204" t="s">
        <v>17</v>
      </c>
      <c r="N6" s="184" t="s">
        <v>17</v>
      </c>
    </row>
    <row r="7" spans="1:14">
      <c r="A7" s="258" t="s">
        <v>2</v>
      </c>
      <c r="B7" s="201" t="s">
        <v>19</v>
      </c>
      <c r="C7" s="71">
        <v>688.66020600000002</v>
      </c>
      <c r="D7" s="71">
        <v>1862.0168369999999</v>
      </c>
      <c r="E7" s="71">
        <v>1482.88</v>
      </c>
      <c r="F7" s="31">
        <f t="shared" ref="F7:F23" si="0">(D7-E7)/E7*100</f>
        <v>25.567600682455744</v>
      </c>
      <c r="G7" s="75">
        <v>13871</v>
      </c>
      <c r="H7" s="75">
        <v>1615747.44</v>
      </c>
      <c r="I7" s="75">
        <v>1858</v>
      </c>
      <c r="J7" s="72">
        <v>569.37997400000006</v>
      </c>
      <c r="K7" s="72">
        <v>1069.7685280000001</v>
      </c>
      <c r="L7" s="72">
        <v>1398.58</v>
      </c>
      <c r="M7" s="32">
        <f t="shared" ref="M7:M14" si="1">(K7-L7)/L7*100</f>
        <v>-23.510379956813331</v>
      </c>
      <c r="N7" s="109">
        <f t="shared" ref="N7:N19" si="2">D7/D202*100</f>
        <v>44.231448704810809</v>
      </c>
    </row>
    <row r="8" spans="1:14">
      <c r="A8" s="259"/>
      <c r="B8" s="201" t="s">
        <v>20</v>
      </c>
      <c r="C8" s="71">
        <v>217.87025299999999</v>
      </c>
      <c r="D8" s="71">
        <v>556.38893299999995</v>
      </c>
      <c r="E8" s="71">
        <v>492.7</v>
      </c>
      <c r="F8" s="31">
        <f t="shared" si="0"/>
        <v>12.926513700020289</v>
      </c>
      <c r="G8" s="75">
        <v>7465</v>
      </c>
      <c r="H8" s="75">
        <v>149300</v>
      </c>
      <c r="I8" s="75">
        <v>989</v>
      </c>
      <c r="J8" s="72">
        <v>203.93496399999995</v>
      </c>
      <c r="K8" s="72">
        <v>439.38502999999997</v>
      </c>
      <c r="L8" s="72">
        <v>548.29999999999995</v>
      </c>
      <c r="M8" s="31">
        <f t="shared" si="1"/>
        <v>-19.864120007295273</v>
      </c>
      <c r="N8" s="109">
        <f t="shared" si="2"/>
        <v>47.693849610037589</v>
      </c>
    </row>
    <row r="9" spans="1:14">
      <c r="A9" s="259"/>
      <c r="B9" s="201" t="s">
        <v>21</v>
      </c>
      <c r="C9" s="71">
        <v>44.55350900000002</v>
      </c>
      <c r="D9" s="71">
        <v>240.16477900000001</v>
      </c>
      <c r="E9" s="71">
        <v>214.07</v>
      </c>
      <c r="F9" s="31">
        <f t="shared" si="0"/>
        <v>12.189834633531097</v>
      </c>
      <c r="G9" s="75">
        <v>125</v>
      </c>
      <c r="H9" s="75">
        <v>320689.78999999998</v>
      </c>
      <c r="I9" s="75">
        <v>29</v>
      </c>
      <c r="J9" s="72">
        <v>31.942561000000001</v>
      </c>
      <c r="K9" s="72">
        <v>32.602097000000001</v>
      </c>
      <c r="L9" s="72">
        <v>129.91</v>
      </c>
      <c r="M9" s="31">
        <f t="shared" si="1"/>
        <v>-74.90408975444538</v>
      </c>
      <c r="N9" s="109">
        <f t="shared" si="2"/>
        <v>81.454906749028481</v>
      </c>
    </row>
    <row r="10" spans="1:14">
      <c r="A10" s="259"/>
      <c r="B10" s="201" t="s">
        <v>22</v>
      </c>
      <c r="C10" s="71">
        <v>55.761391000000003</v>
      </c>
      <c r="D10" s="71">
        <v>188.53974700000001</v>
      </c>
      <c r="E10" s="71">
        <v>104.16</v>
      </c>
      <c r="F10" s="31">
        <f t="shared" si="0"/>
        <v>81.009741743471594</v>
      </c>
      <c r="G10" s="75">
        <v>9116</v>
      </c>
      <c r="H10" s="75">
        <v>76934.960000000006</v>
      </c>
      <c r="I10" s="75">
        <v>99</v>
      </c>
      <c r="J10" s="72">
        <v>9.3507999999999996</v>
      </c>
      <c r="K10" s="72">
        <v>13.807</v>
      </c>
      <c r="L10" s="72">
        <v>12.05</v>
      </c>
      <c r="M10" s="31">
        <f t="shared" si="1"/>
        <v>14.580912863070536</v>
      </c>
      <c r="N10" s="109">
        <f t="shared" si="2"/>
        <v>83.923156624879255</v>
      </c>
    </row>
    <row r="11" spans="1:14">
      <c r="A11" s="259"/>
      <c r="B11" s="201" t="s">
        <v>23</v>
      </c>
      <c r="C11" s="71">
        <v>8.3405820000000013</v>
      </c>
      <c r="D11" s="71">
        <v>10.844364000000001</v>
      </c>
      <c r="E11" s="71">
        <v>10.85</v>
      </c>
      <c r="F11" s="31">
        <f t="shared" si="0"/>
        <v>-5.1944700460821079E-2</v>
      </c>
      <c r="G11" s="75">
        <v>176</v>
      </c>
      <c r="H11" s="75">
        <v>1884.38</v>
      </c>
      <c r="I11" s="75">
        <v>4</v>
      </c>
      <c r="J11" s="72">
        <v>8.8342289999999988</v>
      </c>
      <c r="K11" s="72">
        <v>9.6168169999999993</v>
      </c>
      <c r="L11" s="72">
        <v>1.88</v>
      </c>
      <c r="M11" s="31">
        <f t="shared" si="1"/>
        <v>411.5328191489362</v>
      </c>
      <c r="N11" s="109">
        <f t="shared" si="2"/>
        <v>75.208463456113748</v>
      </c>
    </row>
    <row r="12" spans="1:14">
      <c r="A12" s="259"/>
      <c r="B12" s="201" t="s">
        <v>24</v>
      </c>
      <c r="C12" s="71">
        <v>110.05810300000002</v>
      </c>
      <c r="D12" s="71">
        <v>269.397043</v>
      </c>
      <c r="E12" s="71">
        <v>223.75</v>
      </c>
      <c r="F12" s="31">
        <f t="shared" si="0"/>
        <v>20.400913072625695</v>
      </c>
      <c r="G12" s="75">
        <v>229</v>
      </c>
      <c r="H12" s="75">
        <v>503165.08</v>
      </c>
      <c r="I12" s="75">
        <v>24</v>
      </c>
      <c r="J12" s="72">
        <v>9.6574419999999996</v>
      </c>
      <c r="K12" s="72">
        <v>22.13982</v>
      </c>
      <c r="L12" s="72">
        <v>915.2</v>
      </c>
      <c r="M12" s="31">
        <f t="shared" si="1"/>
        <v>-97.580876311188817</v>
      </c>
      <c r="N12" s="109">
        <f t="shared" si="2"/>
        <v>53.71782356032454</v>
      </c>
    </row>
    <row r="13" spans="1:14">
      <c r="A13" s="259"/>
      <c r="B13" s="201" t="s">
        <v>25</v>
      </c>
      <c r="C13" s="71">
        <v>357.71380000000005</v>
      </c>
      <c r="D13" s="71">
        <v>845.62660000000005</v>
      </c>
      <c r="E13" s="71">
        <v>756.04</v>
      </c>
      <c r="F13" s="31">
        <f t="shared" si="0"/>
        <v>11.849452409925414</v>
      </c>
      <c r="G13" s="75">
        <v>70</v>
      </c>
      <c r="H13" s="75">
        <v>10332.27</v>
      </c>
      <c r="I13" s="75">
        <v>79</v>
      </c>
      <c r="J13" s="72">
        <v>630.00373000000002</v>
      </c>
      <c r="K13" s="72">
        <v>789.69505000000004</v>
      </c>
      <c r="L13" s="72">
        <v>559.79</v>
      </c>
      <c r="M13" s="31">
        <f t="shared" si="1"/>
        <v>41.069874417192175</v>
      </c>
      <c r="N13" s="109">
        <f t="shared" si="2"/>
        <v>83.522776707252802</v>
      </c>
    </row>
    <row r="14" spans="1:14">
      <c r="A14" s="259"/>
      <c r="B14" s="201" t="s">
        <v>26</v>
      </c>
      <c r="C14" s="71">
        <v>74.924521999999996</v>
      </c>
      <c r="D14" s="71">
        <v>224.26302200000001</v>
      </c>
      <c r="E14" s="71">
        <v>332.62</v>
      </c>
      <c r="F14" s="31">
        <f t="shared" si="0"/>
        <v>-32.576807768624853</v>
      </c>
      <c r="G14" s="75">
        <v>17700</v>
      </c>
      <c r="H14" s="75">
        <v>1805460.84</v>
      </c>
      <c r="I14" s="75">
        <v>368</v>
      </c>
      <c r="J14" s="72">
        <v>47.300443999999999</v>
      </c>
      <c r="K14" s="72">
        <v>89.186638000000002</v>
      </c>
      <c r="L14" s="72">
        <v>66.38</v>
      </c>
      <c r="M14" s="31">
        <f t="shared" si="1"/>
        <v>34.35769508888221</v>
      </c>
      <c r="N14" s="109">
        <f t="shared" si="2"/>
        <v>51.436214574977257</v>
      </c>
    </row>
    <row r="15" spans="1:14">
      <c r="A15" s="259"/>
      <c r="B15" s="201" t="s">
        <v>27</v>
      </c>
      <c r="C15" s="71">
        <v>0</v>
      </c>
      <c r="D15" s="71">
        <v>79.22</v>
      </c>
      <c r="E15" s="71">
        <v>57.52</v>
      </c>
      <c r="F15" s="31">
        <f t="shared" si="0"/>
        <v>37.726008344923493</v>
      </c>
      <c r="G15" s="75">
        <v>18</v>
      </c>
      <c r="H15" s="75">
        <v>26524.94</v>
      </c>
      <c r="I15" s="75">
        <v>0</v>
      </c>
      <c r="J15" s="72"/>
      <c r="K15" s="87"/>
      <c r="L15" s="72"/>
      <c r="M15" s="31"/>
      <c r="N15" s="109">
        <f t="shared" si="2"/>
        <v>99.199888103083197</v>
      </c>
    </row>
    <row r="16" spans="1:14">
      <c r="A16" s="259"/>
      <c r="B16" s="14" t="s">
        <v>28</v>
      </c>
      <c r="C16" s="71">
        <v>0</v>
      </c>
      <c r="D16" s="71">
        <v>78.390679000000006</v>
      </c>
      <c r="E16" s="71">
        <v>56.88</v>
      </c>
      <c r="F16" s="31">
        <f t="shared" si="0"/>
        <v>37.817649437412101</v>
      </c>
      <c r="G16" s="75">
        <v>17</v>
      </c>
      <c r="H16" s="75">
        <v>26481.18</v>
      </c>
      <c r="I16" s="75">
        <v>0</v>
      </c>
      <c r="J16" s="72"/>
      <c r="K16" s="72"/>
      <c r="L16" s="72"/>
      <c r="M16" s="31"/>
      <c r="N16" s="109">
        <f t="shared" si="2"/>
        <v>100</v>
      </c>
    </row>
    <row r="17" spans="1:14">
      <c r="A17" s="259"/>
      <c r="B17" s="14" t="s">
        <v>29</v>
      </c>
      <c r="C17" s="71"/>
      <c r="D17" s="71"/>
      <c r="E17" s="71">
        <v>0</v>
      </c>
      <c r="F17" s="31" t="e">
        <f t="shared" si="0"/>
        <v>#DIV/0!</v>
      </c>
      <c r="G17" s="75">
        <v>0</v>
      </c>
      <c r="H17" s="75">
        <v>0</v>
      </c>
      <c r="I17" s="75">
        <v>0</v>
      </c>
      <c r="J17" s="72"/>
      <c r="K17" s="72"/>
      <c r="L17" s="72"/>
      <c r="M17" s="31"/>
      <c r="N17" s="109">
        <f t="shared" si="2"/>
        <v>0</v>
      </c>
    </row>
    <row r="18" spans="1:14">
      <c r="A18" s="259"/>
      <c r="B18" s="14" t="s">
        <v>30</v>
      </c>
      <c r="C18" s="71">
        <v>0</v>
      </c>
      <c r="D18" s="71">
        <v>0.8256</v>
      </c>
      <c r="E18" s="71">
        <v>0.64</v>
      </c>
      <c r="F18" s="31">
        <f t="shared" si="0"/>
        <v>28.999999999999996</v>
      </c>
      <c r="G18" s="75">
        <v>1</v>
      </c>
      <c r="H18" s="75">
        <v>43.76</v>
      </c>
      <c r="I18" s="75">
        <v>0</v>
      </c>
      <c r="J18" s="72"/>
      <c r="K18" s="72"/>
      <c r="L18" s="72"/>
      <c r="M18" s="31"/>
      <c r="N18" s="109">
        <f t="shared" si="2"/>
        <v>27.952736310827923</v>
      </c>
    </row>
    <row r="19" spans="1:14" ht="14.25" thickBot="1">
      <c r="A19" s="260"/>
      <c r="B19" s="15" t="s">
        <v>31</v>
      </c>
      <c r="C19" s="16">
        <f t="shared" ref="C19:L19" si="3">C7+C9+C10+C11+C12+C13+C14+C15</f>
        <v>1340.0121130000002</v>
      </c>
      <c r="D19" s="16">
        <f t="shared" si="3"/>
        <v>3720.0723919999996</v>
      </c>
      <c r="E19" s="16">
        <f t="shared" si="3"/>
        <v>3181.89</v>
      </c>
      <c r="F19" s="16">
        <f t="shared" si="0"/>
        <v>16.913921977189649</v>
      </c>
      <c r="G19" s="16">
        <f t="shared" si="3"/>
        <v>41305</v>
      </c>
      <c r="H19" s="16">
        <f t="shared" si="3"/>
        <v>4360739.7</v>
      </c>
      <c r="I19" s="16">
        <f t="shared" si="3"/>
        <v>2461</v>
      </c>
      <c r="J19" s="16">
        <f t="shared" si="3"/>
        <v>1306.4691800000001</v>
      </c>
      <c r="K19" s="16">
        <f t="shared" si="3"/>
        <v>2026.8159500000002</v>
      </c>
      <c r="L19" s="16">
        <f t="shared" si="3"/>
        <v>3083.79</v>
      </c>
      <c r="M19" s="16">
        <f t="shared" ref="M19:M22" si="4">(K19-L19)/L19*100</f>
        <v>-34.275163029907993</v>
      </c>
      <c r="N19" s="110">
        <f t="shared" si="2"/>
        <v>54.921394739017856</v>
      </c>
    </row>
    <row r="20" spans="1:14" ht="15" thickTop="1" thickBot="1">
      <c r="A20" s="261" t="s">
        <v>32</v>
      </c>
      <c r="B20" s="18" t="s">
        <v>19</v>
      </c>
      <c r="C20" s="19">
        <v>187.363709</v>
      </c>
      <c r="D20" s="19">
        <v>400.130179</v>
      </c>
      <c r="E20" s="19">
        <v>502.18068499999998</v>
      </c>
      <c r="F20" s="111">
        <f t="shared" si="0"/>
        <v>-20.321471742785167</v>
      </c>
      <c r="G20" s="20">
        <v>2386</v>
      </c>
      <c r="H20" s="20">
        <v>302117.0773</v>
      </c>
      <c r="I20" s="20">
        <v>419</v>
      </c>
      <c r="J20" s="19">
        <v>194.931197</v>
      </c>
      <c r="K20" s="20">
        <v>389.05704600000001</v>
      </c>
      <c r="L20" s="20">
        <v>370.89488999999998</v>
      </c>
      <c r="M20" s="111">
        <f t="shared" si="4"/>
        <v>4.8968471903185398</v>
      </c>
      <c r="N20" s="112">
        <f>D20/D202*100</f>
        <v>9.5049288148221347</v>
      </c>
    </row>
    <row r="21" spans="1:14" ht="14.25" thickBot="1">
      <c r="A21" s="250"/>
      <c r="B21" s="201" t="s">
        <v>20</v>
      </c>
      <c r="C21" s="20">
        <v>53.066645999999999</v>
      </c>
      <c r="D21" s="20"/>
      <c r="E21" s="20">
        <v>134.775723</v>
      </c>
      <c r="F21" s="31">
        <f t="shared" si="0"/>
        <v>-100</v>
      </c>
      <c r="G21" s="20">
        <v>1139</v>
      </c>
      <c r="H21" s="20">
        <v>22740</v>
      </c>
      <c r="I21" s="20">
        <v>245</v>
      </c>
      <c r="J21" s="20">
        <v>71.799615000000003</v>
      </c>
      <c r="K21" s="20">
        <v>145.15271100000001</v>
      </c>
      <c r="L21" s="20">
        <v>38.038479000000002</v>
      </c>
      <c r="M21" s="31">
        <f t="shared" si="4"/>
        <v>281.59441390913662</v>
      </c>
      <c r="N21" s="109">
        <f>D21/D203*100</f>
        <v>0</v>
      </c>
    </row>
    <row r="22" spans="1:14" ht="14.25" thickBot="1">
      <c r="A22" s="250"/>
      <c r="B22" s="201" t="s">
        <v>21</v>
      </c>
      <c r="C22" s="20"/>
      <c r="D22" s="20">
        <v>0.81728500000000004</v>
      </c>
      <c r="E22" s="20">
        <v>2.2301820000000001</v>
      </c>
      <c r="F22" s="31">
        <f t="shared" si="0"/>
        <v>-63.353439315715043</v>
      </c>
      <c r="G22" s="20">
        <v>1</v>
      </c>
      <c r="H22" s="20">
        <v>455.95853099999999</v>
      </c>
      <c r="I22" s="20"/>
      <c r="J22" s="20"/>
      <c r="K22" s="20"/>
      <c r="L22" s="20"/>
      <c r="M22" s="31" t="e">
        <f t="shared" si="4"/>
        <v>#DIV/0!</v>
      </c>
      <c r="N22" s="109">
        <f>D22/D204*100</f>
        <v>0.27719249150342629</v>
      </c>
    </row>
    <row r="23" spans="1:14" ht="14.25" thickBot="1">
      <c r="A23" s="250"/>
      <c r="B23" s="201" t="s">
        <v>22</v>
      </c>
      <c r="C23" s="20">
        <v>4.9992960000000002</v>
      </c>
      <c r="D23" s="20">
        <v>13.279966999999999</v>
      </c>
      <c r="E23" s="20">
        <v>2.6835000000000001E-2</v>
      </c>
      <c r="F23" s="31">
        <f t="shared" si="0"/>
        <v>49387.486491522257</v>
      </c>
      <c r="G23" s="20">
        <v>713</v>
      </c>
      <c r="H23" s="20">
        <v>1504.4</v>
      </c>
      <c r="I23" s="20"/>
      <c r="J23" s="20"/>
      <c r="K23" s="20"/>
      <c r="L23" s="20">
        <v>0.04</v>
      </c>
      <c r="M23" s="31"/>
      <c r="N23" s="109">
        <f>D23/D205*100</f>
        <v>5.9112031719986762</v>
      </c>
    </row>
    <row r="24" spans="1:14" ht="14.25" thickBot="1">
      <c r="A24" s="250"/>
      <c r="B24" s="201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9"/>
    </row>
    <row r="25" spans="1:14" ht="14.25" thickBot="1">
      <c r="A25" s="250"/>
      <c r="B25" s="201" t="s">
        <v>24</v>
      </c>
      <c r="C25" s="21">
        <v>0.90201399999999998</v>
      </c>
      <c r="D25" s="21">
        <v>1.4271020000000001</v>
      </c>
      <c r="E25" s="20">
        <v>0.65420999999999996</v>
      </c>
      <c r="F25" s="31">
        <f>(D25-E25)/E25*100</f>
        <v>118.14126962290399</v>
      </c>
      <c r="G25" s="20">
        <v>188</v>
      </c>
      <c r="H25" s="20">
        <v>1461</v>
      </c>
      <c r="I25" s="20"/>
      <c r="J25" s="21"/>
      <c r="K25" s="20"/>
      <c r="L25" s="20"/>
      <c r="M25" s="31" t="e">
        <f>(K25-L25)/L25*100</f>
        <v>#DIV/0!</v>
      </c>
      <c r="N25" s="109">
        <f>D25/D207*100</f>
        <v>0.28456442054780196</v>
      </c>
    </row>
    <row r="26" spans="1:14" ht="14.25" thickBot="1">
      <c r="A26" s="250"/>
      <c r="B26" s="201" t="s">
        <v>25</v>
      </c>
      <c r="C26" s="22"/>
      <c r="D26" s="22">
        <v>3.8959999999999999</v>
      </c>
      <c r="E26" s="22">
        <v>7.2074199999999999</v>
      </c>
      <c r="F26" s="31"/>
      <c r="G26" s="22">
        <v>1</v>
      </c>
      <c r="H26" s="22">
        <v>194.8</v>
      </c>
      <c r="I26" s="22"/>
      <c r="J26" s="22"/>
      <c r="K26" s="22"/>
      <c r="L26" s="22"/>
      <c r="M26" s="31"/>
      <c r="N26" s="109"/>
    </row>
    <row r="27" spans="1:14" ht="14.25" thickBot="1">
      <c r="A27" s="250"/>
      <c r="B27" s="201" t="s">
        <v>26</v>
      </c>
      <c r="C27" s="20">
        <v>2.4300000000000002</v>
      </c>
      <c r="D27" s="20">
        <v>6.61</v>
      </c>
      <c r="E27" s="20">
        <v>17.57</v>
      </c>
      <c r="F27" s="31">
        <f>(D27-E27)/E27*100</f>
        <v>-62.379055207740478</v>
      </c>
      <c r="G27" s="20">
        <v>4378</v>
      </c>
      <c r="H27" s="20">
        <v>475527.64</v>
      </c>
      <c r="I27" s="20">
        <v>6</v>
      </c>
      <c r="J27" s="20">
        <v>1.2374240000000001</v>
      </c>
      <c r="K27" s="20">
        <v>9.4885389999999994</v>
      </c>
      <c r="L27" s="20">
        <v>12.739731000000001</v>
      </c>
      <c r="M27" s="31">
        <f>(K27-L27)/L27*100</f>
        <v>-25.520099286240828</v>
      </c>
      <c r="N27" s="109">
        <f>D27/D209*100</f>
        <v>1.5160474308626757</v>
      </c>
    </row>
    <row r="28" spans="1:14" ht="14.25" thickBot="1">
      <c r="A28" s="250"/>
      <c r="B28" s="201" t="s">
        <v>27</v>
      </c>
      <c r="C28" s="20"/>
      <c r="D28" s="20"/>
      <c r="E28" s="20"/>
      <c r="F28" s="31"/>
      <c r="G28" s="20"/>
      <c r="H28" s="20"/>
      <c r="I28" s="20"/>
      <c r="J28" s="20"/>
      <c r="K28" s="20"/>
      <c r="L28" s="20"/>
      <c r="M28" s="31"/>
      <c r="N28" s="109"/>
    </row>
    <row r="29" spans="1:14" ht="14.25" thickBot="1">
      <c r="A29" s="250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9"/>
    </row>
    <row r="30" spans="1:14" ht="14.25" thickBot="1">
      <c r="A30" s="250"/>
      <c r="B30" s="14" t="s">
        <v>29</v>
      </c>
      <c r="C30" s="40"/>
      <c r="D30" s="40"/>
      <c r="E30" s="40"/>
      <c r="F30" s="31"/>
      <c r="G30" s="40"/>
      <c r="H30" s="40"/>
      <c r="I30" s="40"/>
      <c r="J30" s="40"/>
      <c r="K30" s="40"/>
      <c r="L30" s="40"/>
      <c r="M30" s="31"/>
      <c r="N30" s="109"/>
    </row>
    <row r="31" spans="1:14" ht="14.25" thickBot="1">
      <c r="A31" s="250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9"/>
    </row>
    <row r="32" spans="1:14" ht="14.25" thickBot="1">
      <c r="A32" s="251"/>
      <c r="B32" s="15" t="s">
        <v>31</v>
      </c>
      <c r="C32" s="16">
        <f t="shared" ref="C32:L32" si="5">C20+C22+C23+C24+C25+C26+C27+C28</f>
        <v>195.695019</v>
      </c>
      <c r="D32" s="16">
        <f t="shared" si="5"/>
        <v>426.16053300000004</v>
      </c>
      <c r="E32" s="16">
        <f t="shared" si="5"/>
        <v>529.86933199999999</v>
      </c>
      <c r="F32" s="16">
        <f>(D32-E32)/E32*100</f>
        <v>-19.572523400920275</v>
      </c>
      <c r="G32" s="16">
        <f t="shared" si="5"/>
        <v>7667</v>
      </c>
      <c r="H32" s="16">
        <f t="shared" si="5"/>
        <v>781260.87583100004</v>
      </c>
      <c r="I32" s="16">
        <f t="shared" si="5"/>
        <v>425</v>
      </c>
      <c r="J32" s="16">
        <f t="shared" si="5"/>
        <v>196.168621</v>
      </c>
      <c r="K32" s="16">
        <f t="shared" si="5"/>
        <v>398.54558500000002</v>
      </c>
      <c r="L32" s="16">
        <f t="shared" si="5"/>
        <v>383.674621</v>
      </c>
      <c r="M32" s="16">
        <f t="shared" ref="M32:M38" si="6">(K32-L32)/L32*100</f>
        <v>3.8759311109086925</v>
      </c>
      <c r="N32" s="110">
        <f>D32/D214*100</f>
        <v>6.2916331696706536</v>
      </c>
    </row>
    <row r="33" spans="1:14" ht="15" thickTop="1" thickBot="1">
      <c r="A33" s="252" t="s">
        <v>33</v>
      </c>
      <c r="B33" s="18" t="s">
        <v>19</v>
      </c>
      <c r="C33" s="105">
        <v>337.47879700000061</v>
      </c>
      <c r="D33" s="105">
        <v>844.35345100000018</v>
      </c>
      <c r="E33" s="91">
        <v>739.98445900000013</v>
      </c>
      <c r="F33" s="111">
        <f>(D33-E33)/E33*100</f>
        <v>14.104214045392544</v>
      </c>
      <c r="G33" s="72">
        <v>5950</v>
      </c>
      <c r="H33" s="72">
        <v>1190881.0656900001</v>
      </c>
      <c r="I33" s="72">
        <v>592</v>
      </c>
      <c r="J33" s="72">
        <v>258.52</v>
      </c>
      <c r="K33" s="72">
        <v>1028</v>
      </c>
      <c r="L33" s="72">
        <v>302</v>
      </c>
      <c r="M33" s="111">
        <f t="shared" si="6"/>
        <v>240.3973509933775</v>
      </c>
      <c r="N33" s="112">
        <f t="shared" ref="N33:N38" si="7">D33/D202*100</f>
        <v>20.057271027048451</v>
      </c>
    </row>
    <row r="34" spans="1:14" ht="14.25" thickBot="1">
      <c r="A34" s="250"/>
      <c r="B34" s="201" t="s">
        <v>20</v>
      </c>
      <c r="C34" s="105">
        <v>95.916002000000418</v>
      </c>
      <c r="D34" s="105">
        <v>248.861267</v>
      </c>
      <c r="E34" s="91">
        <v>220.27257900000001</v>
      </c>
      <c r="F34" s="31">
        <f>(D34-E34)/E34*100</f>
        <v>12.978777535446204</v>
      </c>
      <c r="G34" s="72">
        <v>2810</v>
      </c>
      <c r="H34" s="72">
        <v>56200</v>
      </c>
      <c r="I34" s="72">
        <v>454</v>
      </c>
      <c r="J34" s="72">
        <v>72.87</v>
      </c>
      <c r="K34" s="72">
        <v>316</v>
      </c>
      <c r="L34" s="72">
        <v>96.6</v>
      </c>
      <c r="M34" s="31">
        <f t="shared" si="6"/>
        <v>227.12215320910977</v>
      </c>
      <c r="N34" s="109">
        <f t="shared" si="7"/>
        <v>21.332472912543377</v>
      </c>
    </row>
    <row r="35" spans="1:14" ht="14.25" thickBot="1">
      <c r="A35" s="250"/>
      <c r="B35" s="201" t="s">
        <v>21</v>
      </c>
      <c r="C35" s="105">
        <v>6.2752290000000013</v>
      </c>
      <c r="D35" s="105">
        <v>7.2327760000000012</v>
      </c>
      <c r="E35" s="91">
        <v>4.8891929999999997</v>
      </c>
      <c r="F35" s="31">
        <f>(D35-E35)/E35*100</f>
        <v>47.933943290845782</v>
      </c>
      <c r="G35" s="72">
        <v>335</v>
      </c>
      <c r="H35" s="72">
        <v>11857.879999999997</v>
      </c>
      <c r="I35" s="72">
        <v>4</v>
      </c>
      <c r="J35" s="72">
        <v>2</v>
      </c>
      <c r="K35" s="72">
        <v>3</v>
      </c>
      <c r="L35" s="72">
        <v>1</v>
      </c>
      <c r="M35" s="31">
        <f t="shared" si="6"/>
        <v>200</v>
      </c>
      <c r="N35" s="109">
        <f t="shared" si="7"/>
        <v>2.453086989148443</v>
      </c>
    </row>
    <row r="36" spans="1:14" ht="14.25" thickBot="1">
      <c r="A36" s="250"/>
      <c r="B36" s="201" t="s">
        <v>22</v>
      </c>
      <c r="C36" s="105">
        <v>11.218569</v>
      </c>
      <c r="D36" s="105">
        <v>11.310206000000001</v>
      </c>
      <c r="E36" s="91">
        <v>0.14094499999999999</v>
      </c>
      <c r="F36" s="31">
        <f>(D36-E36)/E36*100</f>
        <v>7924.552839760192</v>
      </c>
      <c r="G36" s="72">
        <v>112</v>
      </c>
      <c r="H36" s="72">
        <v>2150.4600000000019</v>
      </c>
      <c r="I36" s="72">
        <v>12</v>
      </c>
      <c r="J36" s="72">
        <v>2</v>
      </c>
      <c r="K36" s="72">
        <v>4</v>
      </c>
      <c r="L36" s="72">
        <v>2</v>
      </c>
      <c r="M36" s="31">
        <f t="shared" si="6"/>
        <v>100</v>
      </c>
      <c r="N36" s="109">
        <f t="shared" si="7"/>
        <v>5.034419557153905</v>
      </c>
    </row>
    <row r="37" spans="1:14" ht="14.25" thickBot="1">
      <c r="A37" s="250"/>
      <c r="B37" s="201" t="s">
        <v>23</v>
      </c>
      <c r="C37" s="105">
        <v>-0.28396200000000005</v>
      </c>
      <c r="D37" s="105">
        <v>0.16981199999999999</v>
      </c>
      <c r="E37" s="91">
        <v>0</v>
      </c>
      <c r="F37" s="31">
        <v>0</v>
      </c>
      <c r="G37" s="72">
        <v>71</v>
      </c>
      <c r="H37" s="72">
        <v>2910</v>
      </c>
      <c r="I37" s="72">
        <v>1</v>
      </c>
      <c r="J37" s="72">
        <v>1</v>
      </c>
      <c r="K37" s="72">
        <v>1</v>
      </c>
      <c r="L37" s="72">
        <v>0</v>
      </c>
      <c r="M37" s="31" t="e">
        <f t="shared" si="6"/>
        <v>#DIV/0!</v>
      </c>
      <c r="N37" s="109">
        <f t="shared" si="7"/>
        <v>1.1776900513861013</v>
      </c>
    </row>
    <row r="38" spans="1:14" ht="14.25" thickBot="1">
      <c r="A38" s="250"/>
      <c r="B38" s="201" t="s">
        <v>24</v>
      </c>
      <c r="C38" s="105">
        <v>24.620426000000009</v>
      </c>
      <c r="D38" s="105">
        <v>112.831748</v>
      </c>
      <c r="E38" s="91">
        <v>140.550431</v>
      </c>
      <c r="F38" s="31">
        <f>(D38-E38)/E38*100</f>
        <v>-19.721521167017979</v>
      </c>
      <c r="G38" s="72">
        <v>23</v>
      </c>
      <c r="H38" s="72">
        <v>53683.8</v>
      </c>
      <c r="I38" s="72">
        <v>4</v>
      </c>
      <c r="J38" s="72">
        <v>2</v>
      </c>
      <c r="K38" s="72">
        <v>2</v>
      </c>
      <c r="L38" s="72">
        <v>0</v>
      </c>
      <c r="M38" s="31" t="e">
        <f t="shared" si="6"/>
        <v>#DIV/0!</v>
      </c>
      <c r="N38" s="109">
        <f t="shared" si="7"/>
        <v>22.498672827180965</v>
      </c>
    </row>
    <row r="39" spans="1:14" ht="14.25" thickBot="1">
      <c r="A39" s="250"/>
      <c r="B39" s="201" t="s">
        <v>25</v>
      </c>
      <c r="C39" s="105">
        <v>0</v>
      </c>
      <c r="D39" s="105">
        <v>0</v>
      </c>
      <c r="E39" s="91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9"/>
    </row>
    <row r="40" spans="1:14" ht="14.25" thickBot="1">
      <c r="A40" s="250"/>
      <c r="B40" s="201" t="s">
        <v>26</v>
      </c>
      <c r="C40" s="105">
        <v>31.932975000000106</v>
      </c>
      <c r="D40" s="105">
        <v>68.67425499999986</v>
      </c>
      <c r="E40" s="91">
        <v>74.55295699999985</v>
      </c>
      <c r="F40" s="31">
        <f>(D40-E40)/E40*100</f>
        <v>-7.8852700638017641</v>
      </c>
      <c r="G40" s="72">
        <v>2215</v>
      </c>
      <c r="H40" s="72">
        <v>1579221.7700000012</v>
      </c>
      <c r="I40" s="74">
        <v>4</v>
      </c>
      <c r="J40" s="72">
        <v>30.1</v>
      </c>
      <c r="K40" s="74">
        <v>30.1</v>
      </c>
      <c r="L40" s="72">
        <v>3</v>
      </c>
      <c r="M40" s="31">
        <f>(K40-L40)/L40*100</f>
        <v>903.33333333333337</v>
      </c>
      <c r="N40" s="109">
        <f>D40/D209*100</f>
        <v>15.750896801688056</v>
      </c>
    </row>
    <row r="41" spans="1:14" ht="14.25" thickBot="1">
      <c r="A41" s="250"/>
      <c r="B41" s="201" t="s">
        <v>27</v>
      </c>
      <c r="C41" s="105">
        <v>0</v>
      </c>
      <c r="D41" s="105">
        <v>0</v>
      </c>
      <c r="E41" s="91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9">
        <f>D41/D210*100</f>
        <v>0</v>
      </c>
    </row>
    <row r="42" spans="1:14" ht="14.25" thickBot="1">
      <c r="A42" s="250"/>
      <c r="B42" s="14" t="s">
        <v>28</v>
      </c>
      <c r="C42" s="105">
        <v>0</v>
      </c>
      <c r="D42" s="105">
        <v>0</v>
      </c>
      <c r="E42" s="91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9"/>
    </row>
    <row r="43" spans="1:14" ht="14.25" thickBot="1">
      <c r="A43" s="250"/>
      <c r="B43" s="14" t="s">
        <v>29</v>
      </c>
      <c r="C43" s="105">
        <v>0</v>
      </c>
      <c r="D43" s="105">
        <v>0</v>
      </c>
      <c r="E43" s="91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9">
        <f>D43/D212*100</f>
        <v>0</v>
      </c>
    </row>
    <row r="44" spans="1:14" ht="14.25" thickBot="1">
      <c r="A44" s="250"/>
      <c r="B44" s="14" t="s">
        <v>30</v>
      </c>
      <c r="C44" s="105">
        <v>0</v>
      </c>
      <c r="D44" s="105">
        <v>0</v>
      </c>
      <c r="E44" s="91">
        <v>0</v>
      </c>
      <c r="F44" s="31"/>
      <c r="G44" s="72"/>
      <c r="H44" s="72"/>
      <c r="I44" s="72">
        <v>0</v>
      </c>
      <c r="J44" s="72">
        <v>0</v>
      </c>
      <c r="K44" s="72">
        <v>0</v>
      </c>
      <c r="L44" s="72">
        <v>0</v>
      </c>
      <c r="M44" s="31"/>
      <c r="N44" s="109"/>
    </row>
    <row r="45" spans="1:14" ht="14.25" thickBot="1">
      <c r="A45" s="251"/>
      <c r="B45" s="15" t="s">
        <v>31</v>
      </c>
      <c r="C45" s="16">
        <f t="shared" ref="C45:L45" si="8">C33+C35+C36+C37+C38+C39+C40+C41</f>
        <v>411.24203400000079</v>
      </c>
      <c r="D45" s="16">
        <f t="shared" si="8"/>
        <v>1044.5722480000002</v>
      </c>
      <c r="E45" s="16">
        <f t="shared" si="8"/>
        <v>960.11798499999998</v>
      </c>
      <c r="F45" s="16">
        <f>(D45-E45)/E45*100</f>
        <v>8.7962379956876031</v>
      </c>
      <c r="G45" s="16">
        <f t="shared" si="8"/>
        <v>8706</v>
      </c>
      <c r="H45" s="16">
        <f t="shared" si="8"/>
        <v>2840704.9756900012</v>
      </c>
      <c r="I45" s="16">
        <f t="shared" si="8"/>
        <v>617</v>
      </c>
      <c r="J45" s="16">
        <f t="shared" si="8"/>
        <v>295.62</v>
      </c>
      <c r="K45" s="16">
        <f t="shared" si="8"/>
        <v>1068.0999999999999</v>
      </c>
      <c r="L45" s="16">
        <f t="shared" si="8"/>
        <v>308</v>
      </c>
      <c r="M45" s="16">
        <f t="shared" ref="M45:M49" si="9">(K45-L45)/L45*100</f>
        <v>246.78571428571425</v>
      </c>
      <c r="N45" s="110">
        <f>D45/D214*100</f>
        <v>15.421572141769028</v>
      </c>
    </row>
    <row r="46" spans="1:14" ht="14.25" thickTop="1">
      <c r="A46" s="252" t="s">
        <v>34</v>
      </c>
      <c r="B46" s="18" t="s">
        <v>19</v>
      </c>
      <c r="C46" s="121">
        <v>111.059833</v>
      </c>
      <c r="D46" s="121">
        <v>258.02249599999999</v>
      </c>
      <c r="E46" s="121">
        <v>261.12724600000001</v>
      </c>
      <c r="F46" s="111">
        <f>(D46-E46)/E46*100</f>
        <v>-1.1889797206378165</v>
      </c>
      <c r="G46" s="122">
        <v>2086</v>
      </c>
      <c r="H46" s="122">
        <v>220442.924562</v>
      </c>
      <c r="I46" s="122">
        <v>23</v>
      </c>
      <c r="J46" s="122">
        <v>124.61475</v>
      </c>
      <c r="K46" s="122">
        <v>189.60011399999999</v>
      </c>
      <c r="L46" s="122">
        <v>109.843681</v>
      </c>
      <c r="M46" s="111">
        <f t="shared" si="9"/>
        <v>72.609031556398747</v>
      </c>
      <c r="N46" s="112">
        <f>D46/D202*100</f>
        <v>6.1292189037876321</v>
      </c>
    </row>
    <row r="47" spans="1:14">
      <c r="A47" s="261"/>
      <c r="B47" s="201" t="s">
        <v>20</v>
      </c>
      <c r="C47" s="122">
        <v>37.179411000000002</v>
      </c>
      <c r="D47" s="122">
        <v>87.167981999999995</v>
      </c>
      <c r="E47" s="122">
        <v>91.199072000000001</v>
      </c>
      <c r="F47" s="31">
        <f>(D47-E47)/E47*100</f>
        <v>-4.4200998010155255</v>
      </c>
      <c r="G47" s="122">
        <v>1017</v>
      </c>
      <c r="H47" s="122">
        <v>20300</v>
      </c>
      <c r="I47" s="122">
        <v>11</v>
      </c>
      <c r="J47" s="122">
        <v>64.602395999999999</v>
      </c>
      <c r="K47" s="122">
        <v>80.941716999999997</v>
      </c>
      <c r="L47" s="122">
        <v>22.348445000000002</v>
      </c>
      <c r="M47" s="31">
        <f t="shared" si="9"/>
        <v>262.18053202359266</v>
      </c>
      <c r="N47" s="109">
        <f>D47/D203*100</f>
        <v>7.4720692266509623</v>
      </c>
    </row>
    <row r="48" spans="1:14">
      <c r="A48" s="261"/>
      <c r="B48" s="201" t="s">
        <v>21</v>
      </c>
      <c r="C48" s="122">
        <v>13.182911000000001</v>
      </c>
      <c r="D48" s="122">
        <v>21.180623000000001</v>
      </c>
      <c r="E48" s="122">
        <v>11.204866000000001</v>
      </c>
      <c r="F48" s="31">
        <f>(D48-E48)/E48*100</f>
        <v>89.030578321954039</v>
      </c>
      <c r="G48" s="122">
        <v>30</v>
      </c>
      <c r="H48" s="122">
        <v>9605.1983999999993</v>
      </c>
      <c r="I48" s="122">
        <v>0</v>
      </c>
      <c r="J48" s="122">
        <v>21.33933</v>
      </c>
      <c r="K48" s="122">
        <v>25.087569999999999</v>
      </c>
      <c r="L48" s="122">
        <v>0</v>
      </c>
      <c r="M48" s="31" t="e">
        <f t="shared" si="9"/>
        <v>#DIV/0!</v>
      </c>
      <c r="N48" s="109">
        <f>D48/D204*100</f>
        <v>7.183674802504358</v>
      </c>
    </row>
    <row r="49" spans="1:14">
      <c r="A49" s="261"/>
      <c r="B49" s="201" t="s">
        <v>22</v>
      </c>
      <c r="C49" s="122">
        <v>4.6038000000000003E-2</v>
      </c>
      <c r="D49" s="122">
        <v>0.140378</v>
      </c>
      <c r="E49" s="122">
        <v>5.7547000000000001E-2</v>
      </c>
      <c r="F49" s="31">
        <f>(D49-E49)/E49*100</f>
        <v>143.93626079552365</v>
      </c>
      <c r="G49" s="122">
        <v>9</v>
      </c>
      <c r="H49" s="122">
        <v>2773.5</v>
      </c>
      <c r="I49" s="122">
        <v>0</v>
      </c>
      <c r="J49" s="122">
        <v>0.43</v>
      </c>
      <c r="K49" s="122">
        <v>0.43</v>
      </c>
      <c r="L49" s="122">
        <v>6.5000000000000002E-2</v>
      </c>
      <c r="M49" s="31">
        <f t="shared" si="9"/>
        <v>561.53846153846155</v>
      </c>
      <c r="N49" s="109">
        <f>D49/D205*100</f>
        <v>6.2485311814316269E-2</v>
      </c>
    </row>
    <row r="50" spans="1:14">
      <c r="A50" s="261"/>
      <c r="B50" s="201" t="s">
        <v>23</v>
      </c>
      <c r="C50" s="122">
        <v>0</v>
      </c>
      <c r="D50" s="122">
        <v>0</v>
      </c>
      <c r="E50" s="122">
        <v>0</v>
      </c>
      <c r="F50" s="31"/>
      <c r="G50" s="122"/>
      <c r="H50" s="122">
        <v>0</v>
      </c>
      <c r="I50" s="122"/>
      <c r="J50" s="122">
        <v>0</v>
      </c>
      <c r="K50" s="122">
        <v>0</v>
      </c>
      <c r="L50" s="122">
        <v>0</v>
      </c>
      <c r="M50" s="31"/>
      <c r="N50" s="109"/>
    </row>
    <row r="51" spans="1:14">
      <c r="A51" s="261"/>
      <c r="B51" s="201" t="s">
        <v>24</v>
      </c>
      <c r="C51" s="122">
        <v>8.5422039999999999</v>
      </c>
      <c r="D51" s="122">
        <v>19.825835000000001</v>
      </c>
      <c r="E51" s="122">
        <v>15.919608999999999</v>
      </c>
      <c r="F51" s="31">
        <f>(D51-E51)/E51*100</f>
        <v>24.537198118370885</v>
      </c>
      <c r="G51" s="122">
        <v>71</v>
      </c>
      <c r="H51" s="122">
        <v>44590.050499999998</v>
      </c>
      <c r="I51" s="122">
        <v>0</v>
      </c>
      <c r="J51" s="122">
        <v>0.69199999999999995</v>
      </c>
      <c r="K51" s="122">
        <v>2.375</v>
      </c>
      <c r="L51" s="122">
        <v>1.9610000000000001</v>
      </c>
      <c r="M51" s="31">
        <f>(K51-L51)/L51*100</f>
        <v>21.111677715451297</v>
      </c>
      <c r="N51" s="109">
        <f>D51/D207*100</f>
        <v>3.9532754131458936</v>
      </c>
    </row>
    <row r="52" spans="1:14">
      <c r="A52" s="261"/>
      <c r="B52" s="201" t="s">
        <v>25</v>
      </c>
      <c r="C52" s="124">
        <v>119.88293899999999</v>
      </c>
      <c r="D52" s="124">
        <v>131.66692</v>
      </c>
      <c r="E52" s="124">
        <v>150.30149399999999</v>
      </c>
      <c r="F52" s="31">
        <f>(D52-E52)/E52*100</f>
        <v>-12.39812958878505</v>
      </c>
      <c r="G52" s="124">
        <v>38</v>
      </c>
      <c r="H52" s="124">
        <v>4834.7162799999996</v>
      </c>
      <c r="I52" s="124">
        <v>0</v>
      </c>
      <c r="J52" s="124">
        <v>25.81</v>
      </c>
      <c r="K52" s="124">
        <v>175.685833</v>
      </c>
      <c r="L52" s="124">
        <v>55.71</v>
      </c>
      <c r="M52" s="31">
        <f t="shared" ref="M52:M54" si="10">(K52-L52)/L52*100</f>
        <v>215.35780470292588</v>
      </c>
      <c r="N52" s="109">
        <f>D52/D208*100</f>
        <v>13.004778656314404</v>
      </c>
    </row>
    <row r="53" spans="1:14">
      <c r="A53" s="261"/>
      <c r="B53" s="201" t="s">
        <v>26</v>
      </c>
      <c r="C53" s="122">
        <v>10.197596000000001</v>
      </c>
      <c r="D53" s="122">
        <v>19.616081000000001</v>
      </c>
      <c r="E53" s="122">
        <v>13.82226</v>
      </c>
      <c r="F53" s="31">
        <f>(D53-E53)/E53*100</f>
        <v>41.916596851744949</v>
      </c>
      <c r="G53" s="122">
        <v>187</v>
      </c>
      <c r="H53" s="122">
        <v>48374.7</v>
      </c>
      <c r="I53" s="122">
        <v>0</v>
      </c>
      <c r="J53" s="122">
        <v>12.658792999999999</v>
      </c>
      <c r="K53" s="122">
        <v>15.326553000000001</v>
      </c>
      <c r="L53" s="122">
        <v>13.678900000000001</v>
      </c>
      <c r="M53" s="31">
        <f t="shared" si="10"/>
        <v>12.045215624063339</v>
      </c>
      <c r="N53" s="109">
        <f>D53/D209*100</f>
        <v>4.4990785482063753</v>
      </c>
    </row>
    <row r="54" spans="1:14">
      <c r="A54" s="261"/>
      <c r="B54" s="201" t="s">
        <v>27</v>
      </c>
      <c r="C54" s="122">
        <v>4.4660750000000002E-4</v>
      </c>
      <c r="D54" s="122">
        <v>5.9904809999999995E-4</v>
      </c>
      <c r="E54" s="122">
        <v>1.601132</v>
      </c>
      <c r="F54" s="31">
        <f>(D54-E54)/E54*100</f>
        <v>-99.962585964180334</v>
      </c>
      <c r="G54" s="122">
        <v>5</v>
      </c>
      <c r="H54" s="122">
        <v>0.1443418192</v>
      </c>
      <c r="I54" s="122">
        <v>0</v>
      </c>
      <c r="J54" s="122">
        <v>0</v>
      </c>
      <c r="K54" s="122">
        <v>0</v>
      </c>
      <c r="L54" s="122">
        <v>0.42304000000000003</v>
      </c>
      <c r="M54" s="31">
        <f t="shared" si="10"/>
        <v>-100</v>
      </c>
      <c r="N54" s="109">
        <f>D54/D210*100</f>
        <v>7.5013259894426401E-4</v>
      </c>
    </row>
    <row r="55" spans="1:14">
      <c r="A55" s="261"/>
      <c r="B55" s="14" t="s">
        <v>28</v>
      </c>
      <c r="C55" s="123">
        <v>0</v>
      </c>
      <c r="D55" s="123">
        <v>0</v>
      </c>
      <c r="E55" s="123">
        <v>0</v>
      </c>
      <c r="F55" s="31"/>
      <c r="G55" s="123"/>
      <c r="H55" s="123">
        <v>0</v>
      </c>
      <c r="I55" s="123"/>
      <c r="J55" s="123">
        <v>0</v>
      </c>
      <c r="K55" s="123">
        <v>0</v>
      </c>
      <c r="L55" s="123">
        <v>0</v>
      </c>
      <c r="M55" s="31"/>
      <c r="N55" s="109"/>
    </row>
    <row r="56" spans="1:14">
      <c r="A56" s="261"/>
      <c r="B56" s="14" t="s">
        <v>29</v>
      </c>
      <c r="C56" s="123">
        <v>4.466075</v>
      </c>
      <c r="D56" s="123">
        <v>4.466075</v>
      </c>
      <c r="E56" s="123">
        <v>0</v>
      </c>
      <c r="F56" s="31" t="e">
        <f>(D56-E56)/E56*100</f>
        <v>#DIV/0!</v>
      </c>
      <c r="G56" s="123">
        <v>4</v>
      </c>
      <c r="H56" s="123">
        <v>1389.555846</v>
      </c>
      <c r="I56" s="123">
        <v>0</v>
      </c>
      <c r="J56" s="123">
        <v>0</v>
      </c>
      <c r="K56" s="123">
        <v>0</v>
      </c>
      <c r="L56" s="123">
        <v>0.42304000000000003</v>
      </c>
      <c r="M56" s="31">
        <f>(K56-L56)/L56*100</f>
        <v>-100</v>
      </c>
      <c r="N56" s="109">
        <f>D56/D212*100</f>
        <v>100</v>
      </c>
    </row>
    <row r="57" spans="1:14">
      <c r="A57" s="261"/>
      <c r="B57" s="14" t="s">
        <v>30</v>
      </c>
      <c r="C57" s="123">
        <v>0</v>
      </c>
      <c r="D57" s="123">
        <v>1.5244059999999999</v>
      </c>
      <c r="E57" s="123">
        <v>1.601132</v>
      </c>
      <c r="F57" s="31"/>
      <c r="G57" s="123">
        <v>1</v>
      </c>
      <c r="H57" s="123">
        <v>53.862346000000002</v>
      </c>
      <c r="I57" s="123">
        <v>0</v>
      </c>
      <c r="J57" s="123">
        <v>0</v>
      </c>
      <c r="K57" s="123">
        <v>0</v>
      </c>
      <c r="L57" s="123">
        <v>0</v>
      </c>
      <c r="M57" s="31" t="e">
        <f>(K57-L57)/L57*100</f>
        <v>#DIV/0!</v>
      </c>
      <c r="N57" s="109"/>
    </row>
    <row r="58" spans="1:14" ht="14.25" thickBot="1">
      <c r="A58" s="248"/>
      <c r="B58" s="15" t="s">
        <v>31</v>
      </c>
      <c r="C58" s="16">
        <f t="shared" ref="C58:L58" si="11">C46+C48+C49+C50+C51+C52+C53+C54</f>
        <v>262.9119676075</v>
      </c>
      <c r="D58" s="16">
        <f t="shared" si="11"/>
        <v>450.45293204810002</v>
      </c>
      <c r="E58" s="16">
        <f t="shared" si="11"/>
        <v>454.03415399999994</v>
      </c>
      <c r="F58" s="16">
        <f>(D58-E58)/E58*100</f>
        <v>-0.78875607051797259</v>
      </c>
      <c r="G58" s="16">
        <f t="shared" si="11"/>
        <v>2426</v>
      </c>
      <c r="H58" s="16">
        <f t="shared" si="11"/>
        <v>330621.2340838192</v>
      </c>
      <c r="I58" s="16">
        <f t="shared" si="11"/>
        <v>23</v>
      </c>
      <c r="J58" s="16">
        <f t="shared" si="11"/>
        <v>185.54487300000002</v>
      </c>
      <c r="K58" s="16">
        <f t="shared" si="11"/>
        <v>408.50506999999999</v>
      </c>
      <c r="L58" s="16">
        <f t="shared" si="11"/>
        <v>181.68162099999998</v>
      </c>
      <c r="M58" s="16">
        <f t="shared" ref="M58:M60" si="12">(K58-L58)/L58*100</f>
        <v>124.84666734672081</v>
      </c>
      <c r="N58" s="110">
        <f>D58/D214*100</f>
        <v>6.6502746950741845</v>
      </c>
    </row>
    <row r="59" spans="1:14" ht="15" thickTop="1" thickBot="1">
      <c r="A59" s="250" t="s">
        <v>35</v>
      </c>
      <c r="B59" s="201" t="s">
        <v>19</v>
      </c>
      <c r="C59" s="67">
        <v>7.3779339999999998</v>
      </c>
      <c r="D59" s="67">
        <v>21.916011999999998</v>
      </c>
      <c r="E59" s="67">
        <v>23.577365</v>
      </c>
      <c r="F59" s="31">
        <f>(D59-E59)/E59*100</f>
        <v>-7.0463896198748319</v>
      </c>
      <c r="G59" s="68">
        <v>200</v>
      </c>
      <c r="H59" s="68">
        <v>18552.191800000001</v>
      </c>
      <c r="I59" s="68">
        <v>31</v>
      </c>
      <c r="J59" s="68">
        <v>0.83504500000000004</v>
      </c>
      <c r="K59" s="68">
        <v>4.7248400000000004</v>
      </c>
      <c r="L59" s="68">
        <v>1.605685</v>
      </c>
      <c r="M59" s="31">
        <f t="shared" si="12"/>
        <v>194.25696820982944</v>
      </c>
      <c r="N59" s="109">
        <f>D59/D202*100</f>
        <v>0.52060590502169457</v>
      </c>
    </row>
    <row r="60" spans="1:14" ht="14.25" thickBot="1">
      <c r="A60" s="250"/>
      <c r="B60" s="201" t="s">
        <v>20</v>
      </c>
      <c r="C60" s="68">
        <v>0.71852499999999997</v>
      </c>
      <c r="D60" s="68">
        <v>1.8392900000000001</v>
      </c>
      <c r="E60" s="68">
        <v>9.2926570000000002</v>
      </c>
      <c r="F60" s="31">
        <f>(D60-E60)/E60*100</f>
        <v>-80.207060262742942</v>
      </c>
      <c r="G60" s="68">
        <v>91</v>
      </c>
      <c r="H60" s="68">
        <v>1820</v>
      </c>
      <c r="I60" s="68">
        <v>14</v>
      </c>
      <c r="J60" s="68">
        <v>0.71852499999999997</v>
      </c>
      <c r="K60" s="68">
        <v>1.8392900000000001</v>
      </c>
      <c r="L60" s="68">
        <v>0.39715499999999998</v>
      </c>
      <c r="M60" s="31">
        <f t="shared" si="12"/>
        <v>363.1164155052814</v>
      </c>
      <c r="N60" s="109">
        <f>D60/D203*100</f>
        <v>0.15766456779837865</v>
      </c>
    </row>
    <row r="61" spans="1:14" ht="14.25" thickBot="1">
      <c r="A61" s="250"/>
      <c r="B61" s="201" t="s">
        <v>21</v>
      </c>
      <c r="C61" s="68"/>
      <c r="D61" s="68"/>
      <c r="E61" s="68"/>
      <c r="F61" s="31" t="e">
        <f>(D61-E61)/E61*100</f>
        <v>#DIV/0!</v>
      </c>
      <c r="G61" s="68"/>
      <c r="H61" s="68"/>
      <c r="I61" s="68"/>
      <c r="J61" s="68"/>
      <c r="K61" s="68"/>
      <c r="L61" s="68"/>
      <c r="M61" s="31"/>
      <c r="N61" s="109">
        <f>D61/D204*100</f>
        <v>0</v>
      </c>
    </row>
    <row r="62" spans="1:14" ht="14.25" thickBot="1">
      <c r="A62" s="250"/>
      <c r="B62" s="201" t="s">
        <v>22</v>
      </c>
      <c r="C62" s="68"/>
      <c r="D62" s="68"/>
      <c r="E62" s="68">
        <v>0.44811499999999999</v>
      </c>
      <c r="F62" s="31"/>
      <c r="G62" s="68"/>
      <c r="H62" s="68"/>
      <c r="I62" s="68"/>
      <c r="J62" s="68"/>
      <c r="K62" s="68"/>
      <c r="L62" s="68"/>
      <c r="M62" s="31"/>
      <c r="N62" s="109"/>
    </row>
    <row r="63" spans="1:14" ht="14.25" thickBot="1">
      <c r="A63" s="250"/>
      <c r="B63" s="201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9"/>
    </row>
    <row r="64" spans="1:14" ht="14.25" thickBot="1">
      <c r="A64" s="250"/>
      <c r="B64" s="201" t="s">
        <v>24</v>
      </c>
      <c r="C64" s="68">
        <v>8.9959790000000002</v>
      </c>
      <c r="D64" s="68">
        <v>16.770709</v>
      </c>
      <c r="E64" s="68">
        <v>15.981782000000001</v>
      </c>
      <c r="F64" s="31">
        <f>(D64-E64)/E64*100</f>
        <v>4.9364144749315146</v>
      </c>
      <c r="G64" s="68">
        <v>5</v>
      </c>
      <c r="H64" s="68">
        <v>23296.337</v>
      </c>
      <c r="I64" s="68"/>
      <c r="J64" s="68"/>
      <c r="K64" s="68"/>
      <c r="L64" s="68"/>
      <c r="M64" s="31"/>
      <c r="N64" s="109">
        <f>D64/D207*100</f>
        <v>3.3440826855829551</v>
      </c>
    </row>
    <row r="65" spans="1:14" ht="14.25" thickBot="1">
      <c r="A65" s="250"/>
      <c r="B65" s="201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9"/>
    </row>
    <row r="66" spans="1:14" ht="14.25" thickBot="1">
      <c r="A66" s="250"/>
      <c r="B66" s="201" t="s">
        <v>26</v>
      </c>
      <c r="C66" s="68">
        <v>0.83088499999999998</v>
      </c>
      <c r="D66" s="70">
        <v>13.602010999999999</v>
      </c>
      <c r="E66" s="68">
        <v>11.451691</v>
      </c>
      <c r="F66" s="31">
        <f>(D66-E66)/E66*100</f>
        <v>18.777314197527673</v>
      </c>
      <c r="G66" s="68">
        <v>41</v>
      </c>
      <c r="H66" s="68">
        <v>19095.900000000001</v>
      </c>
      <c r="I66" s="68">
        <v>11</v>
      </c>
      <c r="J66" s="68">
        <v>0.59642300000000004</v>
      </c>
      <c r="K66" s="68">
        <v>1.158237</v>
      </c>
      <c r="L66" s="68">
        <v>1.2496449999999999</v>
      </c>
      <c r="M66" s="31">
        <f>(K66-L66)/L66*100</f>
        <v>-7.31471737973584</v>
      </c>
      <c r="N66" s="109">
        <f>D66/D209*100</f>
        <v>3.1197116234668458</v>
      </c>
    </row>
    <row r="67" spans="1:14" ht="14.25" thickBot="1">
      <c r="A67" s="250"/>
      <c r="B67" s="201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09"/>
    </row>
    <row r="68" spans="1:14" ht="14.25" thickBot="1">
      <c r="A68" s="250"/>
      <c r="B68" s="14" t="s">
        <v>28</v>
      </c>
      <c r="C68" s="34"/>
      <c r="D68" s="34"/>
      <c r="E68" s="34"/>
      <c r="F68" s="31"/>
      <c r="G68" s="34"/>
      <c r="H68" s="34"/>
      <c r="I68" s="34"/>
      <c r="J68" s="34"/>
      <c r="K68" s="34"/>
      <c r="L68" s="34"/>
      <c r="M68" s="31"/>
      <c r="N68" s="109"/>
    </row>
    <row r="69" spans="1:14" ht="14.25" thickBot="1">
      <c r="A69" s="250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9"/>
    </row>
    <row r="70" spans="1:14" ht="14.25" thickBot="1">
      <c r="A70" s="250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9"/>
    </row>
    <row r="71" spans="1:14" ht="14.25" thickBot="1">
      <c r="A71" s="251"/>
      <c r="B71" s="15" t="s">
        <v>31</v>
      </c>
      <c r="C71" s="16">
        <f t="shared" ref="C71:L71" si="13">C59+C61+C62+C63+C64+C65+C66+C67</f>
        <v>17.204798</v>
      </c>
      <c r="D71" s="16">
        <f t="shared" si="13"/>
        <v>52.288731999999996</v>
      </c>
      <c r="E71" s="16">
        <f t="shared" si="13"/>
        <v>51.458953000000008</v>
      </c>
      <c r="F71" s="16">
        <f t="shared" ref="F71:F77" si="14">(D71-E71)/E71*100</f>
        <v>1.6125065739289093</v>
      </c>
      <c r="G71" s="16">
        <f t="shared" si="13"/>
        <v>246</v>
      </c>
      <c r="H71" s="16">
        <f t="shared" si="13"/>
        <v>60944.428800000002</v>
      </c>
      <c r="I71" s="16">
        <f t="shared" si="13"/>
        <v>42</v>
      </c>
      <c r="J71" s="16">
        <f t="shared" si="13"/>
        <v>1.4314680000000002</v>
      </c>
      <c r="K71" s="16">
        <f t="shared" si="13"/>
        <v>5.8830770000000001</v>
      </c>
      <c r="L71" s="16">
        <f t="shared" si="13"/>
        <v>2.8553299999999999</v>
      </c>
      <c r="M71" s="16">
        <f t="shared" ref="M71:M74" si="15">(K71-L71)/L71*100</f>
        <v>106.03842638153908</v>
      </c>
      <c r="N71" s="110">
        <f>D71/D214*100</f>
        <v>0.77196618451577559</v>
      </c>
    </row>
    <row r="72" spans="1:14" ht="15" thickTop="1" thickBot="1">
      <c r="A72" s="252" t="s">
        <v>36</v>
      </c>
      <c r="B72" s="18" t="s">
        <v>19</v>
      </c>
      <c r="C72" s="32">
        <v>56.860908000000002</v>
      </c>
      <c r="D72" s="32">
        <v>143.977283</v>
      </c>
      <c r="E72" s="32">
        <v>106.682275</v>
      </c>
      <c r="F72" s="111">
        <f t="shared" si="14"/>
        <v>34.958954521732871</v>
      </c>
      <c r="G72" s="31">
        <v>1194</v>
      </c>
      <c r="H72" s="31">
        <v>95824.892389999994</v>
      </c>
      <c r="I72" s="33">
        <v>143</v>
      </c>
      <c r="J72" s="31">
        <v>44.522641</v>
      </c>
      <c r="K72" s="31">
        <v>93.664961000000005</v>
      </c>
      <c r="L72" s="31">
        <v>65.801970999999995</v>
      </c>
      <c r="M72" s="111">
        <f t="shared" si="15"/>
        <v>42.343701224390394</v>
      </c>
      <c r="N72" s="112">
        <f t="shared" ref="N72:N77" si="16">D72/D202*100</f>
        <v>3.4201214946761143</v>
      </c>
    </row>
    <row r="73" spans="1:14" ht="14.25" thickBot="1">
      <c r="A73" s="250"/>
      <c r="B73" s="201" t="s">
        <v>20</v>
      </c>
      <c r="C73" s="31">
        <v>21.452000999999999</v>
      </c>
      <c r="D73" s="31">
        <v>55.321359000000001</v>
      </c>
      <c r="E73" s="31">
        <v>42.859670999999999</v>
      </c>
      <c r="F73" s="31">
        <f t="shared" si="14"/>
        <v>29.075556832902432</v>
      </c>
      <c r="G73" s="31">
        <v>628</v>
      </c>
      <c r="H73" s="31">
        <v>12560</v>
      </c>
      <c r="I73" s="33">
        <v>88</v>
      </c>
      <c r="J73" s="31">
        <v>16.482073</v>
      </c>
      <c r="K73" s="31">
        <v>49.610411999999997</v>
      </c>
      <c r="L73" s="31">
        <v>20.085028000000001</v>
      </c>
      <c r="M73" s="31">
        <f t="shared" si="15"/>
        <v>147.00195588475154</v>
      </c>
      <c r="N73" s="109">
        <f t="shared" si="16"/>
        <v>4.7421658122177277</v>
      </c>
    </row>
    <row r="74" spans="1:14" ht="14.25" thickBot="1">
      <c r="A74" s="250"/>
      <c r="B74" s="201" t="s">
        <v>21</v>
      </c>
      <c r="C74" s="31">
        <v>0.31100699999999998</v>
      </c>
      <c r="D74" s="31">
        <v>0.655335</v>
      </c>
      <c r="E74" s="31">
        <v>0.67608999999999997</v>
      </c>
      <c r="F74" s="31">
        <f t="shared" si="14"/>
        <v>-3.0698575633421541</v>
      </c>
      <c r="G74" s="31">
        <v>2</v>
      </c>
      <c r="H74" s="31">
        <v>21487.200000000001</v>
      </c>
      <c r="I74" s="33">
        <v>0</v>
      </c>
      <c r="J74" s="31">
        <v>0</v>
      </c>
      <c r="K74" s="31">
        <v>0</v>
      </c>
      <c r="L74" s="31">
        <v>1.0835079999999999</v>
      </c>
      <c r="M74" s="31">
        <f t="shared" si="15"/>
        <v>-100</v>
      </c>
      <c r="N74" s="109">
        <f t="shared" si="16"/>
        <v>0.22226511121505696</v>
      </c>
    </row>
    <row r="75" spans="1:14" ht="14.25" thickBot="1">
      <c r="A75" s="250"/>
      <c r="B75" s="201" t="s">
        <v>22</v>
      </c>
      <c r="C75" s="31">
        <v>0.22971900000000001</v>
      </c>
      <c r="D75" s="31">
        <v>0.30821399999999999</v>
      </c>
      <c r="E75" s="31">
        <v>0.13197800000000001</v>
      </c>
      <c r="F75" s="31">
        <f t="shared" si="14"/>
        <v>133.53437694161144</v>
      </c>
      <c r="G75" s="31">
        <v>22</v>
      </c>
      <c r="H75" s="31">
        <v>2068.9</v>
      </c>
      <c r="I75" s="33">
        <v>0</v>
      </c>
      <c r="J75" s="31">
        <v>0</v>
      </c>
      <c r="K75" s="31">
        <v>0</v>
      </c>
      <c r="L75" s="31">
        <v>0</v>
      </c>
      <c r="M75" s="31"/>
      <c r="N75" s="109">
        <f t="shared" si="16"/>
        <v>0.13719277875121225</v>
      </c>
    </row>
    <row r="76" spans="1:14" ht="14.25" thickBot="1">
      <c r="A76" s="250"/>
      <c r="B76" s="201" t="s">
        <v>23</v>
      </c>
      <c r="C76" s="31">
        <v>2.2358579999999999</v>
      </c>
      <c r="D76" s="31">
        <v>3.4048980000000002</v>
      </c>
      <c r="E76" s="31">
        <v>1.8519195100000001</v>
      </c>
      <c r="F76" s="31">
        <f t="shared" si="14"/>
        <v>83.857774682658857</v>
      </c>
      <c r="G76" s="31">
        <v>45</v>
      </c>
      <c r="H76" s="31">
        <v>30257</v>
      </c>
      <c r="I76" s="33">
        <v>0</v>
      </c>
      <c r="J76" s="31">
        <v>0</v>
      </c>
      <c r="K76" s="31">
        <v>0</v>
      </c>
      <c r="L76" s="31">
        <v>0</v>
      </c>
      <c r="M76" s="31"/>
      <c r="N76" s="109">
        <f t="shared" si="16"/>
        <v>23.613846492500141</v>
      </c>
    </row>
    <row r="77" spans="1:14" ht="14.25" thickBot="1">
      <c r="A77" s="250"/>
      <c r="B77" s="201" t="s">
        <v>24</v>
      </c>
      <c r="C77" s="31">
        <v>1.9774080000000001</v>
      </c>
      <c r="D77" s="31">
        <v>2.1113689999999998</v>
      </c>
      <c r="E77" s="31">
        <v>1.584376</v>
      </c>
      <c r="F77" s="31">
        <f t="shared" si="14"/>
        <v>33.261864607896094</v>
      </c>
      <c r="G77" s="31">
        <v>9</v>
      </c>
      <c r="H77" s="31">
        <v>3952.529</v>
      </c>
      <c r="I77" s="33">
        <v>0</v>
      </c>
      <c r="J77" s="31">
        <v>0</v>
      </c>
      <c r="K77" s="31">
        <v>0</v>
      </c>
      <c r="L77" s="31">
        <v>0.2</v>
      </c>
      <c r="M77" s="31">
        <f>(K77-L77)/L77*100</f>
        <v>-100</v>
      </c>
      <c r="N77" s="109">
        <f t="shared" si="16"/>
        <v>0.42100739544026422</v>
      </c>
    </row>
    <row r="78" spans="1:14" ht="14.25" thickBot="1">
      <c r="A78" s="250"/>
      <c r="B78" s="201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9"/>
    </row>
    <row r="79" spans="1:14" ht="14.25" thickBot="1">
      <c r="A79" s="250"/>
      <c r="B79" s="201" t="s">
        <v>26</v>
      </c>
      <c r="C79" s="31">
        <v>6.2012720000000003</v>
      </c>
      <c r="D79" s="31">
        <v>18.99785</v>
      </c>
      <c r="E79" s="31">
        <v>10.806927999999999</v>
      </c>
      <c r="F79" s="31">
        <f>(D79-E79)/E79*100</f>
        <v>75.793250403815051</v>
      </c>
      <c r="G79" s="31">
        <v>609</v>
      </c>
      <c r="H79" s="31">
        <v>185009.5</v>
      </c>
      <c r="I79" s="33">
        <v>63</v>
      </c>
      <c r="J79" s="31">
        <v>5.1133090000000001</v>
      </c>
      <c r="K79" s="31">
        <v>12.061596</v>
      </c>
      <c r="L79" s="31">
        <v>16.434307</v>
      </c>
      <c r="M79" s="31">
        <f>(K79-L79)/L79*100</f>
        <v>-26.607212582800116</v>
      </c>
      <c r="N79" s="109">
        <f>D79/D209*100</f>
        <v>4.3572831595180759</v>
      </c>
    </row>
    <row r="80" spans="1:14" ht="14.25" thickBot="1">
      <c r="A80" s="250"/>
      <c r="B80" s="201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9">
        <f>D80/D210*100</f>
        <v>0</v>
      </c>
    </row>
    <row r="81" spans="1:14" ht="14.25" thickBot="1">
      <c r="A81" s="250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9">
        <f>D81/D211*100</f>
        <v>0</v>
      </c>
    </row>
    <row r="82" spans="1:14" ht="14.25" thickBot="1">
      <c r="A82" s="250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9"/>
    </row>
    <row r="83" spans="1:14" ht="14.25" thickBot="1">
      <c r="A83" s="250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9"/>
    </row>
    <row r="84" spans="1:14" ht="14.25" thickBot="1">
      <c r="A84" s="251"/>
      <c r="B84" s="15" t="s">
        <v>31</v>
      </c>
      <c r="C84" s="16">
        <f t="shared" ref="C84:L84" si="17">C72+C74+C75+C76+C77+C78+C79+C80</f>
        <v>67.816171999999995</v>
      </c>
      <c r="D84" s="16">
        <f t="shared" si="17"/>
        <v>169.454949</v>
      </c>
      <c r="E84" s="16">
        <f t="shared" si="17"/>
        <v>121.73356651000002</v>
      </c>
      <c r="F84" s="16">
        <f>(D84-E84)/E84*100</f>
        <v>39.201498697633106</v>
      </c>
      <c r="G84" s="16">
        <f t="shared" si="17"/>
        <v>1881</v>
      </c>
      <c r="H84" s="16">
        <f t="shared" si="17"/>
        <v>338600.02139000001</v>
      </c>
      <c r="I84" s="16">
        <f t="shared" si="17"/>
        <v>206</v>
      </c>
      <c r="J84" s="16">
        <f t="shared" si="17"/>
        <v>49.635950000000001</v>
      </c>
      <c r="K84" s="16">
        <f t="shared" si="17"/>
        <v>105.726557</v>
      </c>
      <c r="L84" s="16">
        <f t="shared" si="17"/>
        <v>83.519785999999996</v>
      </c>
      <c r="M84" s="16">
        <f t="shared" ref="M84:M86" si="18">(K84-L84)/L84*100</f>
        <v>26.588634937354851</v>
      </c>
      <c r="N84" s="110">
        <f>D84/D214*100</f>
        <v>2.5017529670990175</v>
      </c>
    </row>
    <row r="85" spans="1:14" ht="14.25" thickTop="1">
      <c r="A85" s="261" t="s">
        <v>66</v>
      </c>
      <c r="B85" s="201" t="s">
        <v>19</v>
      </c>
      <c r="C85" s="71">
        <v>14.87</v>
      </c>
      <c r="D85" s="71">
        <v>39.25</v>
      </c>
      <c r="E85" s="71">
        <v>58.77</v>
      </c>
      <c r="F85" s="31">
        <f>(D85-E85)/E85*100</f>
        <v>-33.21422494469968</v>
      </c>
      <c r="G85" s="72">
        <v>386</v>
      </c>
      <c r="H85" s="72">
        <v>36245.379999999997</v>
      </c>
      <c r="I85" s="72">
        <v>74</v>
      </c>
      <c r="J85" s="72">
        <v>14.61</v>
      </c>
      <c r="K85" s="72">
        <v>38.409999999999997</v>
      </c>
      <c r="L85" s="72">
        <v>30.15</v>
      </c>
      <c r="M85" s="31">
        <f t="shared" si="18"/>
        <v>27.396351575456045</v>
      </c>
      <c r="N85" s="109">
        <f>D85/D202*100</f>
        <v>0.93236770321632956</v>
      </c>
    </row>
    <row r="86" spans="1:14">
      <c r="A86" s="261"/>
      <c r="B86" s="201" t="s">
        <v>20</v>
      </c>
      <c r="C86" s="72">
        <v>7.79</v>
      </c>
      <c r="D86" s="72">
        <v>17.53</v>
      </c>
      <c r="E86" s="72">
        <v>23.79</v>
      </c>
      <c r="F86" s="31">
        <f>(D86-E86)/E86*100</f>
        <v>-26.313577133249254</v>
      </c>
      <c r="G86" s="72">
        <v>200</v>
      </c>
      <c r="H86" s="72">
        <v>4000</v>
      </c>
      <c r="I86" s="72">
        <v>34</v>
      </c>
      <c r="J86" s="72">
        <v>4.5999999999999996</v>
      </c>
      <c r="K86" s="72">
        <v>22.47</v>
      </c>
      <c r="L86" s="72">
        <v>7.88</v>
      </c>
      <c r="M86" s="31">
        <f t="shared" si="18"/>
        <v>185.15228426395939</v>
      </c>
      <c r="N86" s="109">
        <f>D86/D203*100</f>
        <v>1.50267759489019</v>
      </c>
    </row>
    <row r="87" spans="1:14">
      <c r="A87" s="261"/>
      <c r="B87" s="201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9"/>
    </row>
    <row r="88" spans="1:14">
      <c r="A88" s="261"/>
      <c r="B88" s="201" t="s">
        <v>22</v>
      </c>
      <c r="C88" s="72"/>
      <c r="D88" s="72"/>
      <c r="E88" s="72"/>
      <c r="F88" s="31"/>
      <c r="G88" s="72"/>
      <c r="H88" s="72"/>
      <c r="I88" s="72"/>
      <c r="J88" s="72"/>
      <c r="K88" s="72"/>
      <c r="L88" s="72"/>
      <c r="M88" s="31"/>
      <c r="N88" s="109">
        <f>D88/D205*100</f>
        <v>0</v>
      </c>
    </row>
    <row r="89" spans="1:14">
      <c r="A89" s="261"/>
      <c r="B89" s="201" t="s">
        <v>23</v>
      </c>
      <c r="C89" s="72"/>
      <c r="D89" s="72"/>
      <c r="E89" s="72">
        <v>0.98</v>
      </c>
      <c r="F89" s="31"/>
      <c r="G89" s="72"/>
      <c r="H89" s="72"/>
      <c r="I89" s="72"/>
      <c r="J89" s="72"/>
      <c r="K89" s="72"/>
      <c r="L89" s="72"/>
      <c r="M89" s="31"/>
      <c r="N89" s="109"/>
    </row>
    <row r="90" spans="1:14">
      <c r="A90" s="261"/>
      <c r="B90" s="201" t="s">
        <v>24</v>
      </c>
      <c r="C90" s="72">
        <v>0.49</v>
      </c>
      <c r="D90" s="72">
        <v>0.49</v>
      </c>
      <c r="E90" s="72"/>
      <c r="F90" s="31"/>
      <c r="G90" s="72">
        <v>1</v>
      </c>
      <c r="H90" s="72">
        <v>310.7</v>
      </c>
      <c r="I90" s="72">
        <v>1</v>
      </c>
      <c r="J90" s="72">
        <v>0.75</v>
      </c>
      <c r="K90" s="72">
        <v>0.75</v>
      </c>
      <c r="L90" s="72">
        <v>0.02</v>
      </c>
      <c r="M90" s="31"/>
      <c r="N90" s="109">
        <f>D90/D207*100</f>
        <v>9.7706096739001796E-2</v>
      </c>
    </row>
    <row r="91" spans="1:14">
      <c r="A91" s="261"/>
      <c r="B91" s="201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9"/>
    </row>
    <row r="92" spans="1:14">
      <c r="A92" s="261"/>
      <c r="B92" s="201" t="s">
        <v>26</v>
      </c>
      <c r="C92" s="72">
        <v>0.82</v>
      </c>
      <c r="D92" s="72">
        <v>2.2400000000000002</v>
      </c>
      <c r="E92" s="72">
        <v>1.75</v>
      </c>
      <c r="F92" s="31">
        <f>(D92-E92)/E92*100</f>
        <v>28.000000000000014</v>
      </c>
      <c r="G92" s="72">
        <v>189</v>
      </c>
      <c r="H92" s="72">
        <v>17479.32</v>
      </c>
      <c r="I92" s="72"/>
      <c r="J92" s="72"/>
      <c r="K92" s="72"/>
      <c r="L92" s="72"/>
      <c r="M92" s="31" t="e">
        <f>(K92-L92)/L92*100</f>
        <v>#DIV/0!</v>
      </c>
      <c r="N92" s="109">
        <f>D92/D209*100</f>
        <v>0.51375888731201114</v>
      </c>
    </row>
    <row r="93" spans="1:14">
      <c r="A93" s="261"/>
      <c r="B93" s="201" t="s">
        <v>27</v>
      </c>
      <c r="C93" s="31"/>
      <c r="D93" s="31"/>
      <c r="E93" s="31"/>
      <c r="F93" s="31"/>
      <c r="G93" s="72"/>
      <c r="H93" s="72"/>
      <c r="I93" s="72"/>
      <c r="J93" s="72"/>
      <c r="K93" s="72"/>
      <c r="L93" s="72"/>
      <c r="M93" s="31"/>
      <c r="N93" s="109"/>
    </row>
    <row r="94" spans="1:14">
      <c r="A94" s="261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9"/>
    </row>
    <row r="95" spans="1:14">
      <c r="A95" s="261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9"/>
    </row>
    <row r="96" spans="1:14">
      <c r="A96" s="261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9"/>
    </row>
    <row r="97" spans="1:14" ht="14.25" thickBot="1">
      <c r="A97" s="248"/>
      <c r="B97" s="15" t="s">
        <v>31</v>
      </c>
      <c r="C97" s="16">
        <f t="shared" ref="C97:L97" si="19">C85+C87+C88+C89+C90+C91+C92+C93</f>
        <v>16.18</v>
      </c>
      <c r="D97" s="16">
        <f t="shared" si="19"/>
        <v>41.980000000000004</v>
      </c>
      <c r="E97" s="16">
        <f t="shared" si="19"/>
        <v>61.5</v>
      </c>
      <c r="F97" s="16">
        <f>(D97-E97)/E97*100</f>
        <v>-31.739837398373975</v>
      </c>
      <c r="G97" s="16">
        <f t="shared" si="19"/>
        <v>576</v>
      </c>
      <c r="H97" s="16">
        <f t="shared" si="19"/>
        <v>54035.399999999994</v>
      </c>
      <c r="I97" s="16">
        <f t="shared" si="19"/>
        <v>75</v>
      </c>
      <c r="J97" s="16">
        <f t="shared" si="19"/>
        <v>15.36</v>
      </c>
      <c r="K97" s="16">
        <f t="shared" si="19"/>
        <v>39.159999999999997</v>
      </c>
      <c r="L97" s="16">
        <f t="shared" si="19"/>
        <v>30.169999999999998</v>
      </c>
      <c r="M97" s="16">
        <f t="shared" ref="M97:M99" si="20">(K97-L97)/L97*100</f>
        <v>29.79781239642028</v>
      </c>
      <c r="N97" s="110">
        <f>D97/D214*100</f>
        <v>0.6197729259522351</v>
      </c>
    </row>
    <row r="98" spans="1:14" ht="15" thickTop="1" thickBot="1">
      <c r="A98" s="250" t="s">
        <v>90</v>
      </c>
      <c r="B98" s="201" t="s">
        <v>19</v>
      </c>
      <c r="C98" s="31">
        <v>25.024970000000003</v>
      </c>
      <c r="D98" s="31">
        <v>65.342702000000003</v>
      </c>
      <c r="E98" s="31">
        <v>65.342702000000003</v>
      </c>
      <c r="F98" s="31">
        <f>(D98-E98)/E98*100</f>
        <v>0</v>
      </c>
      <c r="G98" s="31">
        <v>261</v>
      </c>
      <c r="H98" s="31">
        <v>52.857424999999999</v>
      </c>
      <c r="I98" s="31">
        <v>83</v>
      </c>
      <c r="J98" s="31">
        <v>45.402524999999997</v>
      </c>
      <c r="K98" s="31">
        <v>52.857424999999999</v>
      </c>
      <c r="L98" s="31">
        <v>7.1585220000000005</v>
      </c>
      <c r="M98" s="31">
        <f t="shared" si="20"/>
        <v>638.38461347188706</v>
      </c>
      <c r="N98" s="109">
        <f>D98/D202*100</f>
        <v>1.5521891716099123</v>
      </c>
    </row>
    <row r="99" spans="1:14" ht="14.25" thickBot="1">
      <c r="A99" s="250"/>
      <c r="B99" s="201" t="s">
        <v>20</v>
      </c>
      <c r="C99" s="28">
        <v>11.902003000000001</v>
      </c>
      <c r="D99" s="28">
        <v>32.046758000000004</v>
      </c>
      <c r="E99" s="33">
        <v>33.295943999999999</v>
      </c>
      <c r="F99" s="31">
        <f>(D99-E99)/E99*100</f>
        <v>-3.7517662812022832</v>
      </c>
      <c r="G99" s="31">
        <v>124</v>
      </c>
      <c r="H99" s="31">
        <v>7.9650999999999996</v>
      </c>
      <c r="I99" s="31">
        <v>44</v>
      </c>
      <c r="J99" s="31">
        <v>2.9265999999999996</v>
      </c>
      <c r="K99" s="31">
        <v>7.9650999999999996</v>
      </c>
      <c r="L99" s="31">
        <v>1.9271099999999999</v>
      </c>
      <c r="M99" s="31">
        <f t="shared" si="20"/>
        <v>313.31838867527023</v>
      </c>
      <c r="N99" s="109">
        <f>D99/D203*100</f>
        <v>2.7470590550751832</v>
      </c>
    </row>
    <row r="100" spans="1:14" ht="14.25" thickBot="1">
      <c r="A100" s="250"/>
      <c r="B100" s="201" t="s">
        <v>21</v>
      </c>
      <c r="C100" s="31">
        <v>0</v>
      </c>
      <c r="D100" s="31">
        <v>0</v>
      </c>
      <c r="E100" s="31">
        <v>0</v>
      </c>
      <c r="F100" s="31"/>
      <c r="G100" s="31">
        <v>2</v>
      </c>
      <c r="H100" s="31">
        <v>1.26E-2</v>
      </c>
      <c r="I100" s="31">
        <v>0</v>
      </c>
      <c r="J100" s="31">
        <v>0</v>
      </c>
      <c r="K100" s="31">
        <v>0</v>
      </c>
      <c r="L100" s="31"/>
      <c r="M100" s="31"/>
      <c r="N100" s="109"/>
    </row>
    <row r="101" spans="1:14" ht="14.25" thickBot="1">
      <c r="A101" s="250"/>
      <c r="B101" s="201" t="s">
        <v>22</v>
      </c>
      <c r="C101" s="31">
        <v>0</v>
      </c>
      <c r="D101" s="31">
        <v>0</v>
      </c>
      <c r="E101" s="31">
        <v>0</v>
      </c>
      <c r="F101" s="31"/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/>
      <c r="M101" s="31"/>
      <c r="N101" s="109"/>
    </row>
    <row r="102" spans="1:14" ht="14.25" thickBot="1">
      <c r="A102" s="250"/>
      <c r="B102" s="201" t="s">
        <v>23</v>
      </c>
      <c r="C102" s="31">
        <v>0</v>
      </c>
      <c r="D102" s="31">
        <v>0</v>
      </c>
      <c r="E102" s="31">
        <v>0</v>
      </c>
      <c r="F102" s="31"/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/>
      <c r="M102" s="31"/>
      <c r="N102" s="109"/>
    </row>
    <row r="103" spans="1:14" ht="14.25" thickBot="1">
      <c r="A103" s="250"/>
      <c r="B103" s="201" t="s">
        <v>24</v>
      </c>
      <c r="C103" s="31">
        <v>0.83962300000000001</v>
      </c>
      <c r="D103" s="31">
        <v>1.298114</v>
      </c>
      <c r="E103" s="31">
        <v>1.298114</v>
      </c>
      <c r="F103" s="31"/>
      <c r="G103" s="31">
        <v>3</v>
      </c>
      <c r="H103" s="31">
        <v>0</v>
      </c>
      <c r="I103" s="31">
        <v>0</v>
      </c>
      <c r="J103" s="31">
        <v>0</v>
      </c>
      <c r="K103" s="31">
        <v>0</v>
      </c>
      <c r="L103" s="31">
        <v>6.1253999999999996E-2</v>
      </c>
      <c r="M103" s="31"/>
      <c r="N103" s="109">
        <f>D103/D207*100</f>
        <v>0.25884418788214814</v>
      </c>
    </row>
    <row r="104" spans="1:14" ht="14.25" thickBot="1">
      <c r="A104" s="250"/>
      <c r="B104" s="201" t="s">
        <v>25</v>
      </c>
      <c r="C104" s="28">
        <v>0</v>
      </c>
      <c r="D104" s="28">
        <v>1.5607759999999999</v>
      </c>
      <c r="E104" s="33">
        <v>1.5607759999999999</v>
      </c>
      <c r="F104" s="31"/>
      <c r="G104" s="31">
        <v>13</v>
      </c>
      <c r="H104" s="31">
        <v>114.40860000000001</v>
      </c>
      <c r="I104" s="31">
        <v>129</v>
      </c>
      <c r="J104" s="31">
        <v>55.356600000000007</v>
      </c>
      <c r="K104" s="31">
        <v>114.40860000000001</v>
      </c>
      <c r="L104" s="31"/>
      <c r="M104" s="31"/>
      <c r="N104" s="109"/>
    </row>
    <row r="105" spans="1:14" ht="14.25" thickBot="1">
      <c r="A105" s="250"/>
      <c r="B105" s="201" t="s">
        <v>26</v>
      </c>
      <c r="C105" s="31">
        <v>0.572017</v>
      </c>
      <c r="D105" s="31">
        <v>1.5492350000000001</v>
      </c>
      <c r="E105" s="31">
        <v>1.5492350000000001</v>
      </c>
      <c r="F105" s="31">
        <f>(D105-E105)/E105*100</f>
        <v>0</v>
      </c>
      <c r="G105" s="31">
        <v>162</v>
      </c>
      <c r="H105" s="31">
        <v>0.34350000000000003</v>
      </c>
      <c r="I105" s="31">
        <v>3</v>
      </c>
      <c r="J105" s="31">
        <v>0.34350000000000003</v>
      </c>
      <c r="K105" s="31">
        <v>0.34350000000000003</v>
      </c>
      <c r="L105" s="31"/>
      <c r="M105" s="31"/>
      <c r="N105" s="109">
        <f>D105/D209*100</f>
        <v>0.35532734365393903</v>
      </c>
    </row>
    <row r="106" spans="1:14" ht="14.25" thickBot="1">
      <c r="A106" s="250"/>
      <c r="B106" s="201" t="s">
        <v>27</v>
      </c>
      <c r="C106" s="31">
        <v>0</v>
      </c>
      <c r="D106" s="31">
        <v>0</v>
      </c>
      <c r="E106" s="31">
        <v>0</v>
      </c>
      <c r="F106" s="31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9"/>
    </row>
    <row r="107" spans="1:14" ht="14.25" thickBot="1">
      <c r="A107" s="250"/>
      <c r="B107" s="14" t="s">
        <v>28</v>
      </c>
      <c r="C107" s="31">
        <v>0</v>
      </c>
      <c r="D107" s="31">
        <v>0</v>
      </c>
      <c r="E107" s="31">
        <v>0</v>
      </c>
      <c r="F107" s="31"/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109"/>
    </row>
    <row r="108" spans="1:14" ht="14.25" thickBot="1">
      <c r="A108" s="250"/>
      <c r="B108" s="14" t="s">
        <v>29</v>
      </c>
      <c r="C108" s="31">
        <v>0</v>
      </c>
      <c r="D108" s="31">
        <v>0</v>
      </c>
      <c r="E108" s="31">
        <v>0</v>
      </c>
      <c r="F108" s="31"/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109"/>
    </row>
    <row r="109" spans="1:14" ht="14.25" thickBot="1">
      <c r="A109" s="250"/>
      <c r="B109" s="14" t="s">
        <v>30</v>
      </c>
      <c r="C109" s="31">
        <v>0</v>
      </c>
      <c r="D109" s="31">
        <v>0</v>
      </c>
      <c r="E109" s="31">
        <v>0</v>
      </c>
      <c r="F109" s="31"/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109"/>
    </row>
    <row r="110" spans="1:14" ht="14.25" thickBot="1">
      <c r="A110" s="251"/>
      <c r="B110" s="15" t="s">
        <v>31</v>
      </c>
      <c r="C110" s="16">
        <f t="shared" ref="C110:L110" si="21">C98+C100+C101+C102+C103+C104+C105+C106</f>
        <v>26.436610000000002</v>
      </c>
      <c r="D110" s="16">
        <f t="shared" si="21"/>
        <v>69.750827000000001</v>
      </c>
      <c r="E110" s="16">
        <f t="shared" si="21"/>
        <v>69.750827000000001</v>
      </c>
      <c r="F110" s="16">
        <f t="shared" ref="F110:F116" si="22">(D110-E110)/E110*100</f>
        <v>0</v>
      </c>
      <c r="G110" s="16">
        <f t="shared" si="21"/>
        <v>441</v>
      </c>
      <c r="H110" s="16">
        <f t="shared" si="21"/>
        <v>167.62212500000001</v>
      </c>
      <c r="I110" s="16">
        <f t="shared" si="21"/>
        <v>215</v>
      </c>
      <c r="J110" s="16">
        <f t="shared" si="21"/>
        <v>101.10262500000002</v>
      </c>
      <c r="K110" s="16">
        <f t="shared" si="21"/>
        <v>167.60952500000002</v>
      </c>
      <c r="L110" s="16">
        <f t="shared" si="21"/>
        <v>7.2197760000000004</v>
      </c>
      <c r="M110" s="16">
        <f t="shared" ref="M110:M112" si="23">(K110-L110)/L110*100</f>
        <v>2221.5335905158277</v>
      </c>
      <c r="N110" s="110">
        <f>D110/D214*100</f>
        <v>1.029768321519251</v>
      </c>
    </row>
    <row r="111" spans="1:14" ht="15" thickTop="1" thickBot="1">
      <c r="A111" s="252" t="s">
        <v>38</v>
      </c>
      <c r="B111" s="18" t="s">
        <v>19</v>
      </c>
      <c r="C111" s="88">
        <v>42.114091999999999</v>
      </c>
      <c r="D111" s="88">
        <v>116.489503</v>
      </c>
      <c r="E111" s="88">
        <v>122.27358</v>
      </c>
      <c r="F111" s="111">
        <f t="shared" si="22"/>
        <v>-4.7304389059353591</v>
      </c>
      <c r="G111" s="89">
        <v>894</v>
      </c>
      <c r="H111" s="89">
        <v>110721.27430999999</v>
      </c>
      <c r="I111" s="89">
        <v>196</v>
      </c>
      <c r="J111" s="89">
        <v>35.373334999999997</v>
      </c>
      <c r="K111" s="89">
        <v>103.903752</v>
      </c>
      <c r="L111" s="89">
        <v>36.345835999999998</v>
      </c>
      <c r="M111" s="111">
        <f t="shared" si="23"/>
        <v>185.87525679695469</v>
      </c>
      <c r="N111" s="112">
        <f t="shared" ref="N111:N116" si="24">D111/D202*100</f>
        <v>2.767160518749598</v>
      </c>
    </row>
    <row r="112" spans="1:14" ht="14.25" thickBot="1">
      <c r="A112" s="250"/>
      <c r="B112" s="201" t="s">
        <v>20</v>
      </c>
      <c r="C112" s="89">
        <v>13.247087999999998</v>
      </c>
      <c r="D112" s="89">
        <v>30.810614000000001</v>
      </c>
      <c r="E112" s="89">
        <v>35.923825999999998</v>
      </c>
      <c r="F112" s="31">
        <f t="shared" si="22"/>
        <v>-14.233483927909008</v>
      </c>
      <c r="G112" s="89">
        <v>384</v>
      </c>
      <c r="H112" s="89">
        <v>7660</v>
      </c>
      <c r="I112" s="89">
        <v>93</v>
      </c>
      <c r="J112" s="89">
        <v>6.3141629999999997</v>
      </c>
      <c r="K112" s="89">
        <v>36.429836999999999</v>
      </c>
      <c r="L112" s="89">
        <v>13.39504</v>
      </c>
      <c r="M112" s="31">
        <f t="shared" si="23"/>
        <v>171.9651229111671</v>
      </c>
      <c r="N112" s="109">
        <f t="shared" si="24"/>
        <v>2.6410963686600124</v>
      </c>
    </row>
    <row r="113" spans="1:14" ht="14.25" thickBot="1">
      <c r="A113" s="250"/>
      <c r="B113" s="201" t="s">
        <v>21</v>
      </c>
      <c r="C113" s="89">
        <v>0</v>
      </c>
      <c r="D113" s="89">
        <v>0.18867900000000001</v>
      </c>
      <c r="E113" s="89">
        <v>0.20283000000000001</v>
      </c>
      <c r="F113" s="31">
        <f t="shared" si="22"/>
        <v>-6.9767785830498434</v>
      </c>
      <c r="G113" s="89">
        <v>1</v>
      </c>
      <c r="H113" s="89">
        <v>200</v>
      </c>
      <c r="I113" s="89">
        <v>0</v>
      </c>
      <c r="J113" s="89">
        <v>0</v>
      </c>
      <c r="K113" s="89">
        <v>0</v>
      </c>
      <c r="L113" s="89"/>
      <c r="M113" s="31"/>
      <c r="N113" s="109">
        <f t="shared" si="24"/>
        <v>6.3992856964675673E-2</v>
      </c>
    </row>
    <row r="114" spans="1:14" ht="14.25" thickBot="1">
      <c r="A114" s="250"/>
      <c r="B114" s="201" t="s">
        <v>22</v>
      </c>
      <c r="C114" s="89">
        <v>0.16835699999999998</v>
      </c>
      <c r="D114" s="89">
        <v>3.065239</v>
      </c>
      <c r="E114" s="89">
        <v>2.3487999999999998E-2</v>
      </c>
      <c r="F114" s="31">
        <f t="shared" si="22"/>
        <v>12950.23416212534</v>
      </c>
      <c r="G114" s="89">
        <v>36</v>
      </c>
      <c r="H114" s="89">
        <v>42245.8</v>
      </c>
      <c r="I114" s="89">
        <v>0</v>
      </c>
      <c r="J114" s="89">
        <v>0</v>
      </c>
      <c r="K114" s="89">
        <v>0</v>
      </c>
      <c r="L114" s="89"/>
      <c r="M114" s="31"/>
      <c r="N114" s="109">
        <f t="shared" si="24"/>
        <v>1.3644047835159567</v>
      </c>
    </row>
    <row r="115" spans="1:14" ht="14.25" thickBot="1">
      <c r="A115" s="250"/>
      <c r="B115" s="201" t="s">
        <v>23</v>
      </c>
      <c r="C115" s="89">
        <v>0</v>
      </c>
      <c r="D115" s="90">
        <v>0</v>
      </c>
      <c r="E115" s="90">
        <v>2.7830000000000001E-2</v>
      </c>
      <c r="F115" s="31">
        <f t="shared" si="22"/>
        <v>-100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/>
      <c r="M115" s="31"/>
      <c r="N115" s="109">
        <f t="shared" si="24"/>
        <v>0</v>
      </c>
    </row>
    <row r="116" spans="1:14" ht="14.25" thickBot="1">
      <c r="A116" s="250"/>
      <c r="B116" s="201" t="s">
        <v>24</v>
      </c>
      <c r="C116" s="89">
        <v>8.1652459999999998</v>
      </c>
      <c r="D116" s="89">
        <v>25.188126999999998</v>
      </c>
      <c r="E116" s="89">
        <v>8.4417589999999993</v>
      </c>
      <c r="F116" s="31">
        <f t="shared" si="22"/>
        <v>198.37533859945538</v>
      </c>
      <c r="G116" s="89">
        <v>120</v>
      </c>
      <c r="H116" s="89">
        <v>2678.03</v>
      </c>
      <c r="I116" s="89">
        <v>0</v>
      </c>
      <c r="J116" s="89">
        <v>0</v>
      </c>
      <c r="K116" s="89">
        <v>0</v>
      </c>
      <c r="L116" s="89"/>
      <c r="M116" s="31" t="e">
        <f>(K116-L116)/L116*100</f>
        <v>#DIV/0!</v>
      </c>
      <c r="N116" s="109">
        <f t="shared" si="24"/>
        <v>5.0225174966046184</v>
      </c>
    </row>
    <row r="117" spans="1:14" ht="14.25" thickBot="1">
      <c r="A117" s="250"/>
      <c r="B117" s="201" t="s">
        <v>25</v>
      </c>
      <c r="C117" s="89"/>
      <c r="D117" s="89"/>
      <c r="E117" s="89"/>
      <c r="F117" s="31"/>
      <c r="G117" s="89"/>
      <c r="H117" s="89"/>
      <c r="I117" s="89"/>
      <c r="J117" s="89"/>
      <c r="K117" s="89"/>
      <c r="L117" s="89"/>
      <c r="M117" s="31"/>
      <c r="N117" s="109"/>
    </row>
    <row r="118" spans="1:14" ht="14.25" thickBot="1">
      <c r="A118" s="250"/>
      <c r="B118" s="201" t="s">
        <v>26</v>
      </c>
      <c r="C118" s="89">
        <v>2.3115579999999998</v>
      </c>
      <c r="D118" s="89">
        <v>8.8860620000000008</v>
      </c>
      <c r="E118" s="89">
        <v>8.6485570000000003</v>
      </c>
      <c r="F118" s="31">
        <f>(D118-E118)/E118*100</f>
        <v>2.7461806634332238</v>
      </c>
      <c r="G118" s="89">
        <v>322</v>
      </c>
      <c r="H118" s="89">
        <v>25171.9</v>
      </c>
      <c r="I118" s="89">
        <v>19</v>
      </c>
      <c r="J118" s="89">
        <v>2.0137999999999998</v>
      </c>
      <c r="K118" s="89">
        <v>2.6261269999999999</v>
      </c>
      <c r="L118" s="89">
        <v>8.0467560000000002</v>
      </c>
      <c r="M118" s="31">
        <f>(K118-L118)/L118*100</f>
        <v>-67.364152709489389</v>
      </c>
      <c r="N118" s="109">
        <f>D118/D209*100</f>
        <v>2.0380773775471179</v>
      </c>
    </row>
    <row r="119" spans="1:14" ht="14.25" thickBot="1">
      <c r="A119" s="250"/>
      <c r="B119" s="201" t="s">
        <v>27</v>
      </c>
      <c r="C119" s="89">
        <v>0</v>
      </c>
      <c r="D119" s="91">
        <v>0.60355099999999995</v>
      </c>
      <c r="E119" s="172"/>
      <c r="F119" s="31"/>
      <c r="G119" s="31">
        <v>1</v>
      </c>
      <c r="H119" s="31">
        <v>31.988222</v>
      </c>
      <c r="I119" s="31">
        <v>0</v>
      </c>
      <c r="J119" s="31">
        <v>0</v>
      </c>
      <c r="K119" s="31">
        <v>0</v>
      </c>
      <c r="L119" s="31">
        <v>95</v>
      </c>
      <c r="M119" s="31"/>
      <c r="N119" s="109"/>
    </row>
    <row r="120" spans="1:14" ht="14.25" thickBot="1">
      <c r="A120" s="250"/>
      <c r="B120" s="14" t="s">
        <v>28</v>
      </c>
      <c r="C120" s="90"/>
      <c r="D120" s="92"/>
      <c r="E120" s="93"/>
      <c r="F120" s="31"/>
      <c r="G120" s="34"/>
      <c r="H120" s="34"/>
      <c r="I120" s="34"/>
      <c r="J120" s="34"/>
      <c r="K120" s="34"/>
      <c r="L120" s="34"/>
      <c r="M120" s="31"/>
      <c r="N120" s="109"/>
    </row>
    <row r="121" spans="1:14" ht="14.25" thickBot="1">
      <c r="A121" s="250"/>
      <c r="B121" s="14" t="s">
        <v>29</v>
      </c>
      <c r="C121" s="90"/>
      <c r="D121" s="93"/>
      <c r="E121" s="93"/>
      <c r="F121" s="31"/>
      <c r="G121" s="31"/>
      <c r="H121" s="31"/>
      <c r="I121" s="31"/>
      <c r="J121" s="31"/>
      <c r="K121" s="31"/>
      <c r="L121" s="31"/>
      <c r="M121" s="31"/>
      <c r="N121" s="109"/>
    </row>
    <row r="122" spans="1:14" ht="14.25" thickBot="1">
      <c r="A122" s="250"/>
      <c r="B122" s="14" t="s">
        <v>30</v>
      </c>
      <c r="C122" s="31">
        <v>0</v>
      </c>
      <c r="D122" s="31">
        <v>0.60355099999999995</v>
      </c>
      <c r="E122" s="31"/>
      <c r="F122" s="31"/>
      <c r="G122" s="31">
        <v>1</v>
      </c>
      <c r="H122" s="31">
        <v>31.988222</v>
      </c>
      <c r="I122" s="31">
        <v>0</v>
      </c>
      <c r="J122" s="31">
        <v>0</v>
      </c>
      <c r="K122" s="31">
        <v>0</v>
      </c>
      <c r="L122" s="31">
        <v>95</v>
      </c>
      <c r="M122" s="31"/>
      <c r="N122" s="109"/>
    </row>
    <row r="123" spans="1:14" ht="14.25" thickBot="1">
      <c r="A123" s="251"/>
      <c r="B123" s="15" t="s">
        <v>31</v>
      </c>
      <c r="C123" s="16">
        <f t="shared" ref="C123:L123" si="25">C111+C113+C114+C115+C116+C117+C118+C119</f>
        <v>52.759252999999994</v>
      </c>
      <c r="D123" s="16">
        <f t="shared" si="25"/>
        <v>154.42116100000001</v>
      </c>
      <c r="E123" s="16">
        <f t="shared" si="25"/>
        <v>139.618044</v>
      </c>
      <c r="F123" s="16">
        <f t="shared" ref="F123:F129" si="26">(D123-E123)/E123*100</f>
        <v>10.602581568898083</v>
      </c>
      <c r="G123" s="16">
        <f t="shared" si="25"/>
        <v>1374</v>
      </c>
      <c r="H123" s="16">
        <f t="shared" si="25"/>
        <v>181048.992532</v>
      </c>
      <c r="I123" s="16">
        <f t="shared" si="25"/>
        <v>215</v>
      </c>
      <c r="J123" s="16">
        <f t="shared" si="25"/>
        <v>37.387135000000001</v>
      </c>
      <c r="K123" s="16">
        <f t="shared" si="25"/>
        <v>106.52987899999999</v>
      </c>
      <c r="L123" s="16">
        <f t="shared" si="25"/>
        <v>139.39259200000001</v>
      </c>
      <c r="M123" s="16">
        <f t="shared" ref="M123:M125" si="27">(K123-L123)/L123*100</f>
        <v>-23.575652427784693</v>
      </c>
      <c r="N123" s="110">
        <f>D123/D214*100</f>
        <v>2.2798012096691562</v>
      </c>
    </row>
    <row r="124" spans="1:14" ht="14.25" thickTop="1">
      <c r="A124" s="261" t="s">
        <v>40</v>
      </c>
      <c r="B124" s="201" t="s">
        <v>19</v>
      </c>
      <c r="C124" s="34">
        <v>75.460352999999998</v>
      </c>
      <c r="D124" s="34">
        <v>201.07470900000001</v>
      </c>
      <c r="E124" s="185">
        <v>293.45948900000002</v>
      </c>
      <c r="F124" s="31">
        <f t="shared" si="26"/>
        <v>-31.481272019798279</v>
      </c>
      <c r="G124" s="186">
        <v>1761</v>
      </c>
      <c r="H124" s="34">
        <v>221476.25234699997</v>
      </c>
      <c r="I124" s="31">
        <v>194</v>
      </c>
      <c r="J124" s="34">
        <v>48.09</v>
      </c>
      <c r="K124" s="31">
        <v>120.69</v>
      </c>
      <c r="L124" s="34">
        <v>181.02</v>
      </c>
      <c r="M124" s="31">
        <f t="shared" si="27"/>
        <v>-33.327809081869411</v>
      </c>
      <c r="N124" s="109">
        <f t="shared" ref="N124:N129" si="28">D124/D202*100</f>
        <v>4.7764475058655238</v>
      </c>
    </row>
    <row r="125" spans="1:14">
      <c r="A125" s="261"/>
      <c r="B125" s="201" t="s">
        <v>20</v>
      </c>
      <c r="C125" s="34">
        <v>21.24</v>
      </c>
      <c r="D125" s="34">
        <v>50.439171999999999</v>
      </c>
      <c r="E125" s="185">
        <v>96.73774499999999</v>
      </c>
      <c r="F125" s="31">
        <f t="shared" si="26"/>
        <v>-47.859884474255622</v>
      </c>
      <c r="G125" s="186">
        <v>633</v>
      </c>
      <c r="H125" s="34">
        <v>12660</v>
      </c>
      <c r="I125" s="31">
        <v>194</v>
      </c>
      <c r="J125" s="34">
        <v>5.9</v>
      </c>
      <c r="K125" s="31">
        <v>22.44</v>
      </c>
      <c r="L125" s="34">
        <v>61.08</v>
      </c>
      <c r="M125" s="31">
        <f t="shared" si="27"/>
        <v>-63.261296660117885</v>
      </c>
      <c r="N125" s="109">
        <f t="shared" si="28"/>
        <v>4.3236630729727672</v>
      </c>
    </row>
    <row r="126" spans="1:14">
      <c r="A126" s="261"/>
      <c r="B126" s="201" t="s">
        <v>21</v>
      </c>
      <c r="C126" s="34">
        <v>0.64779200000000003</v>
      </c>
      <c r="D126" s="34">
        <v>20.801334000000001</v>
      </c>
      <c r="E126" s="185">
        <v>37.129489</v>
      </c>
      <c r="F126" s="31">
        <f t="shared" si="26"/>
        <v>-43.976244865637661</v>
      </c>
      <c r="G126" s="186">
        <v>11</v>
      </c>
      <c r="H126" s="34">
        <v>19028.391599999999</v>
      </c>
      <c r="I126" s="31">
        <v>3</v>
      </c>
      <c r="J126" s="34"/>
      <c r="K126" s="31">
        <v>2.58</v>
      </c>
      <c r="L126" s="34">
        <v>0.53</v>
      </c>
      <c r="M126" s="31"/>
      <c r="N126" s="109">
        <f t="shared" si="28"/>
        <v>7.055034165627573</v>
      </c>
    </row>
    <row r="127" spans="1:14">
      <c r="A127" s="261"/>
      <c r="B127" s="201" t="s">
        <v>22</v>
      </c>
      <c r="C127" s="34">
        <v>0.60611300000000001</v>
      </c>
      <c r="D127" s="34">
        <v>2.7562980000000001</v>
      </c>
      <c r="E127" s="185">
        <v>1.160075</v>
      </c>
      <c r="F127" s="31">
        <f t="shared" si="26"/>
        <v>137.59653470680777</v>
      </c>
      <c r="G127" s="186">
        <v>83</v>
      </c>
      <c r="H127" s="34">
        <v>5318.58</v>
      </c>
      <c r="I127" s="31">
        <v>13</v>
      </c>
      <c r="J127" s="34">
        <v>0.12</v>
      </c>
      <c r="K127" s="31">
        <v>3.47</v>
      </c>
      <c r="L127" s="34">
        <v>4.9400000000000004</v>
      </c>
      <c r="M127" s="31">
        <f>(K127-L127)/L127*100</f>
        <v>-29.757085020242918</v>
      </c>
      <c r="N127" s="109">
        <f t="shared" si="28"/>
        <v>1.2268884011965999</v>
      </c>
    </row>
    <row r="128" spans="1:14">
      <c r="A128" s="261"/>
      <c r="B128" s="201" t="s">
        <v>23</v>
      </c>
      <c r="C128" s="34">
        <v>0</v>
      </c>
      <c r="D128" s="34">
        <v>0</v>
      </c>
      <c r="E128" s="185">
        <v>0.79245600000000005</v>
      </c>
      <c r="F128" s="31">
        <f t="shared" si="26"/>
        <v>-100</v>
      </c>
      <c r="G128" s="186">
        <v>0</v>
      </c>
      <c r="H128" s="34">
        <v>0</v>
      </c>
      <c r="I128" s="31"/>
      <c r="J128" s="34"/>
      <c r="K128" s="31"/>
      <c r="L128" s="34"/>
      <c r="M128" s="31"/>
      <c r="N128" s="109">
        <f t="shared" si="28"/>
        <v>0</v>
      </c>
    </row>
    <row r="129" spans="1:14">
      <c r="A129" s="261"/>
      <c r="B129" s="201" t="s">
        <v>24</v>
      </c>
      <c r="C129" s="34">
        <v>2.015984</v>
      </c>
      <c r="D129" s="34">
        <v>16.154298999999998</v>
      </c>
      <c r="E129" s="185">
        <v>7.7073999999999998</v>
      </c>
      <c r="F129" s="31">
        <f t="shared" si="26"/>
        <v>109.59466227262109</v>
      </c>
      <c r="G129" s="186">
        <v>9</v>
      </c>
      <c r="H129" s="34">
        <v>9220.2000000000007</v>
      </c>
      <c r="I129" s="31">
        <v>5</v>
      </c>
      <c r="J129" s="34">
        <v>1.52</v>
      </c>
      <c r="K129" s="31">
        <v>1.64</v>
      </c>
      <c r="L129" s="34">
        <v>24.29</v>
      </c>
      <c r="M129" s="31">
        <f>(K129-L129)/L129*100</f>
        <v>-93.248250308769045</v>
      </c>
      <c r="N129" s="109">
        <f t="shared" si="28"/>
        <v>3.2211704098872649</v>
      </c>
    </row>
    <row r="130" spans="1:14">
      <c r="A130" s="261"/>
      <c r="B130" s="201" t="s">
        <v>25</v>
      </c>
      <c r="C130" s="34">
        <v>0</v>
      </c>
      <c r="D130" s="34">
        <v>0</v>
      </c>
      <c r="E130" s="185">
        <v>0</v>
      </c>
      <c r="F130" s="31"/>
      <c r="G130" s="186">
        <v>0</v>
      </c>
      <c r="H130" s="34">
        <v>0</v>
      </c>
      <c r="I130" s="31"/>
      <c r="J130" s="34"/>
      <c r="K130" s="31"/>
      <c r="L130" s="34"/>
      <c r="M130" s="31"/>
      <c r="N130" s="109"/>
    </row>
    <row r="131" spans="1:14">
      <c r="A131" s="261"/>
      <c r="B131" s="201" t="s">
        <v>26</v>
      </c>
      <c r="C131" s="34">
        <v>12.927965</v>
      </c>
      <c r="D131" s="34">
        <v>23.454179000000003</v>
      </c>
      <c r="E131" s="185">
        <v>11.368262</v>
      </c>
      <c r="F131" s="31">
        <f>(D131-E131)/E131*100</f>
        <v>106.3127943391875</v>
      </c>
      <c r="G131" s="186">
        <v>788</v>
      </c>
      <c r="H131" s="34">
        <v>141889.9</v>
      </c>
      <c r="I131" s="31">
        <v>6</v>
      </c>
      <c r="J131" s="34">
        <v>0.08</v>
      </c>
      <c r="K131" s="31">
        <v>2.02</v>
      </c>
      <c r="L131" s="34">
        <v>2.81</v>
      </c>
      <c r="M131" s="31">
        <f>(K131-L131)/L131*100</f>
        <v>-28.113879003558718</v>
      </c>
      <c r="N131" s="109">
        <f>D131/D209*100</f>
        <v>5.3793718329717581</v>
      </c>
    </row>
    <row r="132" spans="1:14">
      <c r="A132" s="261"/>
      <c r="B132" s="201" t="s">
        <v>27</v>
      </c>
      <c r="C132" s="34">
        <v>3.4811000000000002E-2</v>
      </c>
      <c r="D132" s="34">
        <v>3.4811000000000002E-2</v>
      </c>
      <c r="E132" s="185">
        <v>2.717E-2</v>
      </c>
      <c r="F132" s="31">
        <f>(D132-E132)/E132*100</f>
        <v>28.122929701877077</v>
      </c>
      <c r="G132" s="186">
        <v>1</v>
      </c>
      <c r="H132" s="34">
        <v>29</v>
      </c>
      <c r="I132" s="31"/>
      <c r="J132" s="34"/>
      <c r="K132" s="34"/>
      <c r="L132" s="34"/>
      <c r="M132" s="31"/>
      <c r="N132" s="109">
        <f>D132/D210*100</f>
        <v>4.3590599656102368E-2</v>
      </c>
    </row>
    <row r="133" spans="1:14">
      <c r="A133" s="261"/>
      <c r="B133" s="14" t="s">
        <v>28</v>
      </c>
      <c r="C133" s="34">
        <v>0</v>
      </c>
      <c r="D133" s="34">
        <v>0</v>
      </c>
      <c r="E133" s="185">
        <v>0</v>
      </c>
      <c r="F133" s="31"/>
      <c r="G133" s="186">
        <v>0</v>
      </c>
      <c r="H133" s="34">
        <v>0</v>
      </c>
      <c r="I133" s="34"/>
      <c r="J133" s="34"/>
      <c r="K133" s="34"/>
      <c r="L133" s="34"/>
      <c r="M133" s="31"/>
      <c r="N133" s="109"/>
    </row>
    <row r="134" spans="1:14">
      <c r="A134" s="261"/>
      <c r="B134" s="14" t="s">
        <v>29</v>
      </c>
      <c r="C134" s="34">
        <v>0</v>
      </c>
      <c r="D134" s="34">
        <v>0</v>
      </c>
      <c r="E134" s="185">
        <v>0</v>
      </c>
      <c r="F134" s="31"/>
      <c r="G134" s="186">
        <v>0</v>
      </c>
      <c r="H134" s="34">
        <v>0</v>
      </c>
      <c r="I134" s="34"/>
      <c r="J134" s="34"/>
      <c r="K134" s="34"/>
      <c r="L134" s="34"/>
      <c r="M134" s="31"/>
      <c r="N134" s="109">
        <f>D134/D212*100</f>
        <v>0</v>
      </c>
    </row>
    <row r="135" spans="1:14">
      <c r="A135" s="261"/>
      <c r="B135" s="14" t="s">
        <v>30</v>
      </c>
      <c r="C135" s="34">
        <v>0</v>
      </c>
      <c r="D135" s="34">
        <v>0</v>
      </c>
      <c r="E135" s="34">
        <v>0</v>
      </c>
      <c r="F135" s="31"/>
      <c r="G135" s="186">
        <v>0</v>
      </c>
      <c r="H135" s="34">
        <v>0</v>
      </c>
      <c r="I135" s="34"/>
      <c r="J135" s="34"/>
      <c r="K135" s="34"/>
      <c r="L135" s="34"/>
      <c r="M135" s="31"/>
      <c r="N135" s="109"/>
    </row>
    <row r="136" spans="1:14" ht="14.25" thickBot="1">
      <c r="A136" s="248"/>
      <c r="B136" s="15" t="s">
        <v>31</v>
      </c>
      <c r="C136" s="16">
        <f t="shared" ref="C136:L136" si="29">C124+C126+C127+C128+C129+C130+C131+C132</f>
        <v>91.693017999999995</v>
      </c>
      <c r="D136" s="16">
        <f t="shared" si="29"/>
        <v>264.27562999999998</v>
      </c>
      <c r="E136" s="16">
        <f t="shared" si="29"/>
        <v>351.64434100000005</v>
      </c>
      <c r="F136" s="16">
        <f>(D136-E136)/E136*100</f>
        <v>-24.845760563512115</v>
      </c>
      <c r="G136" s="16">
        <f t="shared" si="29"/>
        <v>2653</v>
      </c>
      <c r="H136" s="16">
        <f t="shared" si="29"/>
        <v>396962.32394699997</v>
      </c>
      <c r="I136" s="16">
        <f t="shared" si="29"/>
        <v>221</v>
      </c>
      <c r="J136" s="16">
        <f t="shared" si="29"/>
        <v>49.81</v>
      </c>
      <c r="K136" s="16">
        <f t="shared" si="29"/>
        <v>130.4</v>
      </c>
      <c r="L136" s="16">
        <f t="shared" si="29"/>
        <v>213.59</v>
      </c>
      <c r="M136" s="16">
        <f t="shared" ref="M136:M138" si="30">(K136-L136)/L136*100</f>
        <v>-38.948452642913992</v>
      </c>
      <c r="N136" s="110">
        <f>D136/D214*100</f>
        <v>3.9016407923527932</v>
      </c>
    </row>
    <row r="137" spans="1:14" ht="15" thickTop="1" thickBot="1">
      <c r="A137" s="250" t="s">
        <v>41</v>
      </c>
      <c r="B137" s="201" t="s">
        <v>19</v>
      </c>
      <c r="C137" s="71">
        <v>30.87</v>
      </c>
      <c r="D137" s="71">
        <v>82.23</v>
      </c>
      <c r="E137" s="106">
        <v>47.18</v>
      </c>
      <c r="F137" s="34">
        <f>(D137-E137)/E137*100</f>
        <v>74.28995337007207</v>
      </c>
      <c r="G137" s="72">
        <v>879</v>
      </c>
      <c r="H137" s="72">
        <v>77353.53</v>
      </c>
      <c r="I137" s="72">
        <v>134</v>
      </c>
      <c r="J137" s="72">
        <v>24.46</v>
      </c>
      <c r="K137" s="107">
        <v>39.869999999999997</v>
      </c>
      <c r="L137" s="107">
        <v>17.03</v>
      </c>
      <c r="M137" s="34">
        <f t="shared" si="30"/>
        <v>134.1162654139753</v>
      </c>
      <c r="N137" s="109">
        <f>D137/D202*100</f>
        <v>1.9533400314771663</v>
      </c>
    </row>
    <row r="138" spans="1:14" ht="14.25" thickBot="1">
      <c r="A138" s="250"/>
      <c r="B138" s="201" t="s">
        <v>20</v>
      </c>
      <c r="C138" s="72">
        <v>10.92</v>
      </c>
      <c r="D138" s="72">
        <v>29.36</v>
      </c>
      <c r="E138" s="107">
        <v>21.02</v>
      </c>
      <c r="F138" s="31">
        <f>(D138-E138)/E138*100</f>
        <v>39.676498572787821</v>
      </c>
      <c r="G138" s="72">
        <v>372</v>
      </c>
      <c r="H138" s="72">
        <v>7440</v>
      </c>
      <c r="I138" s="72">
        <v>62</v>
      </c>
      <c r="J138" s="72">
        <v>12.65</v>
      </c>
      <c r="K138" s="72">
        <v>19.309999999999999</v>
      </c>
      <c r="L138" s="107">
        <v>6.56</v>
      </c>
      <c r="M138" s="31">
        <f t="shared" si="30"/>
        <v>194.35975609756099</v>
      </c>
      <c r="N138" s="109">
        <f>D138/D203*100</f>
        <v>2.516749240500626</v>
      </c>
    </row>
    <row r="139" spans="1:14" ht="14.25" thickBot="1">
      <c r="A139" s="250"/>
      <c r="B139" s="201" t="s">
        <v>21</v>
      </c>
      <c r="C139" s="72">
        <v>2.39</v>
      </c>
      <c r="D139" s="72">
        <v>2.39</v>
      </c>
      <c r="E139" s="107"/>
      <c r="F139" s="31"/>
      <c r="G139" s="72">
        <v>2</v>
      </c>
      <c r="H139" s="107">
        <v>1274.23</v>
      </c>
      <c r="I139" s="107"/>
      <c r="J139" s="107"/>
      <c r="K139" s="107"/>
      <c r="L139" s="107"/>
      <c r="M139" s="31"/>
      <c r="N139" s="109">
        <f>D139/D204*100</f>
        <v>0.81059857294969151</v>
      </c>
    </row>
    <row r="140" spans="1:14" ht="14.25" thickBot="1">
      <c r="A140" s="250"/>
      <c r="B140" s="201" t="s">
        <v>22</v>
      </c>
      <c r="C140" s="72"/>
      <c r="D140" s="72"/>
      <c r="E140" s="107"/>
      <c r="F140" s="31"/>
      <c r="G140" s="72"/>
      <c r="H140" s="107"/>
      <c r="I140" s="107"/>
      <c r="J140" s="107"/>
      <c r="K140" s="107"/>
      <c r="L140" s="107"/>
      <c r="M140" s="31"/>
      <c r="N140" s="109"/>
    </row>
    <row r="141" spans="1:14" ht="14.25" thickBot="1">
      <c r="A141" s="250"/>
      <c r="B141" s="201" t="s">
        <v>23</v>
      </c>
      <c r="C141" s="72"/>
      <c r="D141" s="72"/>
      <c r="E141" s="107"/>
      <c r="F141" s="31"/>
      <c r="G141" s="72"/>
      <c r="H141" s="107"/>
      <c r="I141" s="107"/>
      <c r="J141" s="107"/>
      <c r="K141" s="107"/>
      <c r="L141" s="107"/>
      <c r="M141" s="31"/>
      <c r="N141" s="109">
        <f>D141/D206*100</f>
        <v>0</v>
      </c>
    </row>
    <row r="142" spans="1:14" ht="14.25" thickBot="1">
      <c r="A142" s="250"/>
      <c r="B142" s="201" t="s">
        <v>24</v>
      </c>
      <c r="C142" s="72"/>
      <c r="D142" s="72">
        <v>0.34</v>
      </c>
      <c r="E142" s="107"/>
      <c r="F142" s="31"/>
      <c r="G142" s="72">
        <v>1</v>
      </c>
      <c r="H142" s="107">
        <v>287.2</v>
      </c>
      <c r="I142" s="107"/>
      <c r="J142" s="107"/>
      <c r="K142" s="107"/>
      <c r="L142" s="107"/>
      <c r="M142" s="31"/>
      <c r="N142" s="109">
        <f>D142/D207*100</f>
        <v>6.7796067125021661E-2</v>
      </c>
    </row>
    <row r="143" spans="1:14" ht="14.25" thickBot="1">
      <c r="A143" s="250"/>
      <c r="B143" s="201" t="s">
        <v>25</v>
      </c>
      <c r="C143" s="74"/>
      <c r="D143" s="74"/>
      <c r="E143" s="138"/>
      <c r="F143" s="31"/>
      <c r="G143" s="74"/>
      <c r="H143" s="138"/>
      <c r="I143" s="138"/>
      <c r="J143" s="138"/>
      <c r="K143" s="138"/>
      <c r="L143" s="138"/>
      <c r="M143" s="31"/>
      <c r="N143" s="109"/>
    </row>
    <row r="144" spans="1:14" ht="14.25" thickBot="1">
      <c r="A144" s="250"/>
      <c r="B144" s="201" t="s">
        <v>26</v>
      </c>
      <c r="C144" s="72">
        <v>0.15</v>
      </c>
      <c r="D144" s="72">
        <v>0.31</v>
      </c>
      <c r="E144" s="107">
        <v>2.85</v>
      </c>
      <c r="F144" s="31"/>
      <c r="G144" s="72">
        <v>23</v>
      </c>
      <c r="H144" s="107">
        <v>2620.3000000000002</v>
      </c>
      <c r="I144" s="107"/>
      <c r="J144" s="107"/>
      <c r="K144" s="107"/>
      <c r="L144" s="107">
        <v>0.33</v>
      </c>
      <c r="M144" s="31"/>
      <c r="N144" s="109">
        <f>D144/D209*100</f>
        <v>7.1100560297644388E-2</v>
      </c>
    </row>
    <row r="145" spans="1:14" ht="14.25" thickBot="1">
      <c r="A145" s="250"/>
      <c r="B145" s="201" t="s">
        <v>27</v>
      </c>
      <c r="C145" s="72"/>
      <c r="D145" s="72"/>
      <c r="E145" s="107"/>
      <c r="F145" s="31"/>
      <c r="G145" s="72"/>
      <c r="H145" s="107"/>
      <c r="I145" s="107"/>
      <c r="J145" s="107"/>
      <c r="K145" s="107"/>
      <c r="L145" s="107"/>
      <c r="M145" s="31"/>
      <c r="N145" s="109"/>
    </row>
    <row r="146" spans="1:14" ht="14.25" thickBot="1">
      <c r="A146" s="250"/>
      <c r="B146" s="14" t="s">
        <v>28</v>
      </c>
      <c r="C146" s="75"/>
      <c r="D146" s="75"/>
      <c r="E146" s="130"/>
      <c r="F146" s="31"/>
      <c r="G146" s="75"/>
      <c r="H146" s="130"/>
      <c r="I146" s="130"/>
      <c r="J146" s="130"/>
      <c r="K146" s="130"/>
      <c r="L146" s="130"/>
      <c r="M146" s="31"/>
      <c r="N146" s="109"/>
    </row>
    <row r="147" spans="1:14" ht="14.25" thickBot="1">
      <c r="A147" s="250"/>
      <c r="B147" s="14" t="s">
        <v>29</v>
      </c>
      <c r="C147" s="75"/>
      <c r="D147" s="75"/>
      <c r="E147" s="130"/>
      <c r="F147" s="31"/>
      <c r="G147" s="75"/>
      <c r="H147" s="130"/>
      <c r="I147" s="130"/>
      <c r="J147" s="130"/>
      <c r="K147" s="130"/>
      <c r="L147" s="130"/>
      <c r="M147" s="31"/>
      <c r="N147" s="109"/>
    </row>
    <row r="148" spans="1:14" ht="14.25" thickBot="1">
      <c r="A148" s="250"/>
      <c r="B148" s="14" t="s">
        <v>30</v>
      </c>
      <c r="C148" s="75"/>
      <c r="D148" s="75"/>
      <c r="E148" s="130"/>
      <c r="F148" s="31"/>
      <c r="G148" s="75"/>
      <c r="H148" s="130"/>
      <c r="I148" s="130"/>
      <c r="J148" s="130"/>
      <c r="K148" s="130"/>
      <c r="L148" s="130"/>
      <c r="M148" s="31"/>
      <c r="N148" s="109"/>
    </row>
    <row r="149" spans="1:14" ht="14.25" thickBot="1">
      <c r="A149" s="251"/>
      <c r="B149" s="15" t="s">
        <v>31</v>
      </c>
      <c r="C149" s="16">
        <f t="shared" ref="C149:L149" si="31">C137+C139+C140+C141+C142+C143+C144+C145</f>
        <v>33.409999999999997</v>
      </c>
      <c r="D149" s="16">
        <f t="shared" si="31"/>
        <v>85.27000000000001</v>
      </c>
      <c r="E149" s="16">
        <f t="shared" si="31"/>
        <v>50.03</v>
      </c>
      <c r="F149" s="16">
        <f t="shared" ref="F149:F155" si="32">(D149-E149)/E149*100</f>
        <v>70.437737357585462</v>
      </c>
      <c r="G149" s="16">
        <f t="shared" si="31"/>
        <v>905</v>
      </c>
      <c r="H149" s="16">
        <f t="shared" si="31"/>
        <v>81535.259999999995</v>
      </c>
      <c r="I149" s="16">
        <f t="shared" si="31"/>
        <v>134</v>
      </c>
      <c r="J149" s="16">
        <f t="shared" si="31"/>
        <v>24.46</v>
      </c>
      <c r="K149" s="16">
        <f t="shared" si="31"/>
        <v>39.869999999999997</v>
      </c>
      <c r="L149" s="16">
        <f t="shared" si="31"/>
        <v>17.36</v>
      </c>
      <c r="M149" s="16">
        <f>(K149-L149)/L149*100</f>
        <v>129.66589861751152</v>
      </c>
      <c r="N149" s="110">
        <f>D149/D214*100</f>
        <v>1.2588860742245613</v>
      </c>
    </row>
    <row r="150" spans="1:14" ht="15" thickTop="1" thickBot="1">
      <c r="A150" s="250" t="s">
        <v>67</v>
      </c>
      <c r="B150" s="201" t="s">
        <v>19</v>
      </c>
      <c r="C150" s="31">
        <v>52.454227999999986</v>
      </c>
      <c r="D150" s="32">
        <v>128.42935499999999</v>
      </c>
      <c r="E150" s="32">
        <v>131.027276</v>
      </c>
      <c r="F150" s="32">
        <f t="shared" si="32"/>
        <v>-1.9827329692788651</v>
      </c>
      <c r="G150" s="31">
        <v>1074</v>
      </c>
      <c r="H150" s="31">
        <v>102800.94559</v>
      </c>
      <c r="I150" s="31">
        <v>166</v>
      </c>
      <c r="J150" s="31">
        <v>15.581817000000001</v>
      </c>
      <c r="K150" s="31">
        <v>48.476647</v>
      </c>
      <c r="L150" s="31">
        <v>41.164932999999998</v>
      </c>
      <c r="M150" s="32">
        <f>(K150-L150)/L150*100</f>
        <v>17.761996600358859</v>
      </c>
      <c r="N150" s="113">
        <f t="shared" ref="N150:N155" si="33">D150/D202*100</f>
        <v>3.0507868215771872</v>
      </c>
    </row>
    <row r="151" spans="1:14" ht="14.25" thickBot="1">
      <c r="A151" s="250"/>
      <c r="B151" s="201" t="s">
        <v>20</v>
      </c>
      <c r="C151" s="31">
        <v>22.649097000000001</v>
      </c>
      <c r="D151" s="32">
        <v>49.578865</v>
      </c>
      <c r="E151" s="31">
        <v>46.599294</v>
      </c>
      <c r="F151" s="32">
        <f t="shared" si="32"/>
        <v>6.3940260554162052</v>
      </c>
      <c r="G151" s="31">
        <v>552</v>
      </c>
      <c r="H151" s="31">
        <v>11040</v>
      </c>
      <c r="I151" s="31">
        <v>75</v>
      </c>
      <c r="J151" s="31">
        <v>7.0580000000000016</v>
      </c>
      <c r="K151" s="31">
        <v>21.386973000000001</v>
      </c>
      <c r="L151" s="31">
        <v>18.31934</v>
      </c>
      <c r="M151" s="31">
        <f>(K151-L151)/L151*100</f>
        <v>16.745324886158567</v>
      </c>
      <c r="N151" s="109">
        <f t="shared" si="33"/>
        <v>4.2499172627259227</v>
      </c>
    </row>
    <row r="152" spans="1:14" ht="14.25" thickBot="1">
      <c r="A152" s="250"/>
      <c r="B152" s="201" t="s">
        <v>21</v>
      </c>
      <c r="C152" s="31">
        <v>0</v>
      </c>
      <c r="D152" s="32">
        <v>1.4130339999999999</v>
      </c>
      <c r="E152" s="31">
        <v>1.228545</v>
      </c>
      <c r="F152" s="32">
        <f t="shared" si="32"/>
        <v>15.016869548937963</v>
      </c>
      <c r="G152" s="31">
        <v>1</v>
      </c>
      <c r="H152" s="31">
        <v>1872.27</v>
      </c>
      <c r="I152" s="31">
        <v>0</v>
      </c>
      <c r="J152" s="31">
        <v>0</v>
      </c>
      <c r="K152" s="31">
        <v>0</v>
      </c>
      <c r="L152" s="31">
        <v>428.77839999999998</v>
      </c>
      <c r="M152" s="31"/>
      <c r="N152" s="109">
        <f t="shared" si="33"/>
        <v>0.47924826105832402</v>
      </c>
    </row>
    <row r="153" spans="1:14" ht="14.25" thickBot="1">
      <c r="A153" s="250"/>
      <c r="B153" s="201" t="s">
        <v>22</v>
      </c>
      <c r="C153" s="31">
        <v>0.97075599999999973</v>
      </c>
      <c r="D153" s="32">
        <v>5.2575479999999999</v>
      </c>
      <c r="E153" s="31">
        <v>0.10377400000000001</v>
      </c>
      <c r="F153" s="32">
        <f t="shared" si="32"/>
        <v>4966.3441709869521</v>
      </c>
      <c r="G153" s="31">
        <v>13</v>
      </c>
      <c r="H153" s="31">
        <v>29421</v>
      </c>
      <c r="I153" s="31">
        <v>0</v>
      </c>
      <c r="J153" s="31">
        <v>0</v>
      </c>
      <c r="K153" s="31">
        <v>0</v>
      </c>
      <c r="L153" s="31">
        <v>0</v>
      </c>
      <c r="M153" s="31" t="e">
        <f>(K153-L153)/L153*100</f>
        <v>#DIV/0!</v>
      </c>
      <c r="N153" s="109">
        <f t="shared" si="33"/>
        <v>2.3402493706901</v>
      </c>
    </row>
    <row r="154" spans="1:14" ht="14.25" thickBot="1">
      <c r="A154" s="250"/>
      <c r="B154" s="201" t="s">
        <v>23</v>
      </c>
      <c r="C154" s="31">
        <v>0</v>
      </c>
      <c r="D154" s="32">
        <v>0</v>
      </c>
      <c r="E154" s="31">
        <v>0</v>
      </c>
      <c r="F154" s="32" t="e">
        <f t="shared" si="32"/>
        <v>#DIV/0!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9">
        <f t="shared" si="33"/>
        <v>0</v>
      </c>
    </row>
    <row r="155" spans="1:14" ht="14.25" thickBot="1">
      <c r="A155" s="250"/>
      <c r="B155" s="201" t="s">
        <v>24</v>
      </c>
      <c r="C155" s="31">
        <v>2.6004250000000004</v>
      </c>
      <c r="D155" s="32">
        <v>9.6796710000000008</v>
      </c>
      <c r="E155" s="31">
        <v>6.5403760000000002</v>
      </c>
      <c r="F155" s="32">
        <f t="shared" si="32"/>
        <v>47.998693041500985</v>
      </c>
      <c r="G155" s="31">
        <v>18</v>
      </c>
      <c r="H155" s="31">
        <v>2093.8242</v>
      </c>
      <c r="I155" s="31">
        <v>7</v>
      </c>
      <c r="J155" s="31">
        <v>0.8899999999999999</v>
      </c>
      <c r="K155" s="31">
        <v>0.95</v>
      </c>
      <c r="L155" s="31">
        <v>0.30859999999999999</v>
      </c>
      <c r="M155" s="31"/>
      <c r="N155" s="109">
        <f t="shared" si="33"/>
        <v>1.9301283084238987</v>
      </c>
    </row>
    <row r="156" spans="1:14" ht="14.25" thickBot="1">
      <c r="A156" s="250"/>
      <c r="B156" s="201" t="s">
        <v>25</v>
      </c>
      <c r="C156" s="31">
        <v>0</v>
      </c>
      <c r="D156" s="32">
        <v>0</v>
      </c>
      <c r="E156" s="33">
        <v>0</v>
      </c>
      <c r="F156" s="32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9"/>
    </row>
    <row r="157" spans="1:14" ht="14.25" thickBot="1">
      <c r="A157" s="250"/>
      <c r="B157" s="201" t="s">
        <v>26</v>
      </c>
      <c r="C157" s="31">
        <v>18.228228000000001</v>
      </c>
      <c r="D157" s="32">
        <v>47.613495</v>
      </c>
      <c r="E157" s="31">
        <v>16.691913</v>
      </c>
      <c r="F157" s="32">
        <f>(D157-E157)/E157*100</f>
        <v>185.24888070049252</v>
      </c>
      <c r="G157" s="31">
        <v>296</v>
      </c>
      <c r="H157" s="31">
        <v>204181.96</v>
      </c>
      <c r="I157" s="31">
        <v>5</v>
      </c>
      <c r="J157" s="31">
        <v>8.8043000000000038E-2</v>
      </c>
      <c r="K157" s="31">
        <v>0.29626400000000003</v>
      </c>
      <c r="L157" s="31">
        <v>1.082214</v>
      </c>
      <c r="M157" s="31">
        <f>(K157-L157)/L157*100</f>
        <v>-72.624268397932383</v>
      </c>
      <c r="N157" s="109">
        <f>D157/D209*100</f>
        <v>10.920471523319645</v>
      </c>
    </row>
    <row r="158" spans="1:14" ht="14.25" thickBot="1">
      <c r="A158" s="250"/>
      <c r="B158" s="201" t="s">
        <v>27</v>
      </c>
      <c r="C158" s="31">
        <v>0</v>
      </c>
      <c r="D158" s="32">
        <v>0</v>
      </c>
      <c r="E158" s="31">
        <v>0</v>
      </c>
      <c r="F158" s="32" t="e">
        <f>(D158-E158)/E158*100</f>
        <v>#DIV/0!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9">
        <f>D158/D210*100</f>
        <v>0</v>
      </c>
    </row>
    <row r="159" spans="1:14" ht="14.25" thickBot="1">
      <c r="A159" s="250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9"/>
    </row>
    <row r="160" spans="1:14" ht="14.25" thickBot="1">
      <c r="A160" s="250"/>
      <c r="B160" s="14" t="s">
        <v>29</v>
      </c>
      <c r="C160" s="31">
        <v>0</v>
      </c>
      <c r="D160" s="32">
        <v>0</v>
      </c>
      <c r="E160" s="34">
        <v>0</v>
      </c>
      <c r="F160" s="32"/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9"/>
    </row>
    <row r="161" spans="1:14" ht="14.25" thickBot="1">
      <c r="A161" s="250"/>
      <c r="B161" s="14" t="s">
        <v>30</v>
      </c>
      <c r="C161" s="31">
        <v>0</v>
      </c>
      <c r="D161" s="32">
        <v>0</v>
      </c>
      <c r="E161" s="34">
        <v>0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9"/>
    </row>
    <row r="162" spans="1:14" ht="14.25" thickBot="1">
      <c r="A162" s="251"/>
      <c r="B162" s="15" t="s">
        <v>31</v>
      </c>
      <c r="C162" s="16">
        <f t="shared" ref="C162:L162" si="34">C150+C152+C153+C154+C155+C156+C157+C158</f>
        <v>74.253636999999998</v>
      </c>
      <c r="D162" s="16">
        <f t="shared" si="34"/>
        <v>192.39310300000002</v>
      </c>
      <c r="E162" s="16">
        <f t="shared" si="34"/>
        <v>155.59188399999999</v>
      </c>
      <c r="F162" s="16">
        <f t="shared" ref="F162:F168" si="35">(D162-E162)/E162*100</f>
        <v>23.65240271786929</v>
      </c>
      <c r="G162" s="16">
        <f t="shared" si="34"/>
        <v>1402</v>
      </c>
      <c r="H162" s="16">
        <f t="shared" si="34"/>
        <v>340369.99979000003</v>
      </c>
      <c r="I162" s="16">
        <f t="shared" si="34"/>
        <v>178</v>
      </c>
      <c r="J162" s="16">
        <f t="shared" si="34"/>
        <v>16.55986</v>
      </c>
      <c r="K162" s="16">
        <f t="shared" si="34"/>
        <v>49.722911000000003</v>
      </c>
      <c r="L162" s="16">
        <f t="shared" si="34"/>
        <v>471.33414700000003</v>
      </c>
      <c r="M162" s="16">
        <f t="shared" ref="M162:M164" si="36">(K162-L162)/L162*100</f>
        <v>-89.450602864977654</v>
      </c>
      <c r="N162" s="110">
        <f>D162/D214*100</f>
        <v>2.8404010571543532</v>
      </c>
    </row>
    <row r="163" spans="1:14" ht="15" thickTop="1" thickBot="1">
      <c r="A163" s="252" t="s">
        <v>43</v>
      </c>
      <c r="B163" s="18" t="s">
        <v>19</v>
      </c>
      <c r="C163" s="94">
        <v>5.75</v>
      </c>
      <c r="D163" s="94">
        <v>16.100000000000001</v>
      </c>
      <c r="E163" s="94">
        <v>0</v>
      </c>
      <c r="F163" s="111" t="e">
        <f t="shared" si="35"/>
        <v>#DIV/0!</v>
      </c>
      <c r="G163" s="95">
        <v>125</v>
      </c>
      <c r="H163" s="95">
        <v>13644.74</v>
      </c>
      <c r="I163" s="95">
        <v>14</v>
      </c>
      <c r="J163" s="95">
        <v>2.23</v>
      </c>
      <c r="K163" s="95">
        <v>7.83</v>
      </c>
      <c r="L163" s="95">
        <v>60.36</v>
      </c>
      <c r="M163" s="34">
        <f t="shared" si="36"/>
        <v>-87.027833001988071</v>
      </c>
      <c r="N163" s="112">
        <f t="shared" ref="N163:N168" si="37">D163/D202*100</f>
        <v>0.38244891775243073</v>
      </c>
    </row>
    <row r="164" spans="1:14" ht="14.25" thickBot="1">
      <c r="A164" s="250"/>
      <c r="B164" s="201" t="s">
        <v>20</v>
      </c>
      <c r="C164" s="95">
        <v>1.95</v>
      </c>
      <c r="D164" s="95">
        <v>5.13</v>
      </c>
      <c r="E164" s="95">
        <v>0</v>
      </c>
      <c r="F164" s="32" t="e">
        <f t="shared" si="35"/>
        <v>#DIV/0!</v>
      </c>
      <c r="G164" s="95">
        <v>46</v>
      </c>
      <c r="H164" s="95">
        <v>920</v>
      </c>
      <c r="I164" s="95">
        <v>7</v>
      </c>
      <c r="J164" s="95">
        <v>0.26</v>
      </c>
      <c r="K164" s="95">
        <v>1.1299999999999999</v>
      </c>
      <c r="L164" s="95">
        <v>26.25</v>
      </c>
      <c r="M164" s="34">
        <f t="shared" si="36"/>
        <v>-95.695238095238096</v>
      </c>
      <c r="N164" s="109">
        <f t="shared" si="37"/>
        <v>0.43974535435177836</v>
      </c>
    </row>
    <row r="165" spans="1:14" ht="14.25" thickBot="1">
      <c r="A165" s="250"/>
      <c r="B165" s="201" t="s">
        <v>21</v>
      </c>
      <c r="C165" s="95">
        <v>0</v>
      </c>
      <c r="D165" s="95">
        <v>0</v>
      </c>
      <c r="E165" s="95">
        <v>0</v>
      </c>
      <c r="F165" s="32" t="e">
        <f t="shared" si="35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109">
        <f t="shared" si="37"/>
        <v>0</v>
      </c>
    </row>
    <row r="166" spans="1:14" ht="14.25" thickBot="1">
      <c r="A166" s="250"/>
      <c r="B166" s="201" t="s">
        <v>22</v>
      </c>
      <c r="C166" s="95">
        <v>0</v>
      </c>
      <c r="D166" s="95">
        <v>0</v>
      </c>
      <c r="E166" s="95">
        <v>0.05</v>
      </c>
      <c r="F166" s="32">
        <f t="shared" si="35"/>
        <v>-100</v>
      </c>
      <c r="G166" s="95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34"/>
      <c r="N166" s="109">
        <f t="shared" si="37"/>
        <v>0</v>
      </c>
    </row>
    <row r="167" spans="1:14" ht="14.25" thickBot="1">
      <c r="A167" s="250"/>
      <c r="B167" s="201" t="s">
        <v>23</v>
      </c>
      <c r="C167" s="95">
        <v>0</v>
      </c>
      <c r="D167" s="95">
        <v>0</v>
      </c>
      <c r="E167" s="95">
        <v>0</v>
      </c>
      <c r="F167" s="32" t="e">
        <f t="shared" si="35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34" t="e">
        <f>(K167-L167)/L167*100</f>
        <v>#DIV/0!</v>
      </c>
      <c r="N167" s="109">
        <f t="shared" si="37"/>
        <v>0</v>
      </c>
    </row>
    <row r="168" spans="1:14" ht="14.25" thickBot="1">
      <c r="A168" s="250"/>
      <c r="B168" s="201" t="s">
        <v>24</v>
      </c>
      <c r="C168" s="95">
        <v>0</v>
      </c>
      <c r="D168" s="95">
        <v>0</v>
      </c>
      <c r="E168" s="95">
        <v>0</v>
      </c>
      <c r="F168" s="32" t="e">
        <f t="shared" si="35"/>
        <v>#DIV/0!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34"/>
      <c r="N168" s="109">
        <f t="shared" si="37"/>
        <v>0</v>
      </c>
    </row>
    <row r="169" spans="1:14" ht="14.25" thickBot="1">
      <c r="A169" s="250"/>
      <c r="B169" s="201" t="s">
        <v>25</v>
      </c>
      <c r="C169" s="95">
        <v>0</v>
      </c>
      <c r="D169" s="95">
        <v>0</v>
      </c>
      <c r="E169" s="95">
        <v>0</v>
      </c>
      <c r="F169" s="32"/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/>
      <c r="M169" s="34"/>
      <c r="N169" s="109"/>
    </row>
    <row r="170" spans="1:14" ht="14.25" thickBot="1">
      <c r="A170" s="250"/>
      <c r="B170" s="201" t="s">
        <v>26</v>
      </c>
      <c r="C170" s="95">
        <v>0.14000000000000001</v>
      </c>
      <c r="D170" s="95">
        <v>0.15</v>
      </c>
      <c r="E170" s="95">
        <v>0</v>
      </c>
      <c r="F170" s="32" t="e">
        <f>(D170-E170)/E170*100</f>
        <v>#DIV/0!</v>
      </c>
      <c r="G170" s="95">
        <v>17</v>
      </c>
      <c r="H170" s="95">
        <v>695.63</v>
      </c>
      <c r="I170" s="95">
        <v>1</v>
      </c>
      <c r="J170" s="95">
        <v>5.44</v>
      </c>
      <c r="K170" s="95">
        <v>5.44</v>
      </c>
      <c r="L170" s="95">
        <v>0</v>
      </c>
      <c r="M170" s="34" t="e">
        <f>(K170-L170)/L170*100</f>
        <v>#DIV/0!</v>
      </c>
      <c r="N170" s="109">
        <f>D170/D209*100</f>
        <v>3.4403496918215024E-2</v>
      </c>
    </row>
    <row r="171" spans="1:14" ht="14.25" thickBot="1">
      <c r="A171" s="250"/>
      <c r="B171" s="201" t="s">
        <v>27</v>
      </c>
      <c r="C171" s="98">
        <v>0</v>
      </c>
      <c r="D171" s="98">
        <v>0</v>
      </c>
      <c r="E171" s="98">
        <v>0</v>
      </c>
      <c r="F171" s="32" t="e">
        <f>(D171-E171)/E171*100</f>
        <v>#DIV/0!</v>
      </c>
      <c r="G171" s="98">
        <v>0</v>
      </c>
      <c r="H171" s="98">
        <v>0</v>
      </c>
      <c r="I171" s="98"/>
      <c r="J171" s="98"/>
      <c r="K171" s="98"/>
      <c r="L171" s="98"/>
      <c r="M171" s="31"/>
      <c r="N171" s="109">
        <f>D171/D210*100</f>
        <v>0</v>
      </c>
    </row>
    <row r="172" spans="1:14" ht="14.25" thickBot="1">
      <c r="A172" s="250"/>
      <c r="B172" s="14" t="s">
        <v>28</v>
      </c>
      <c r="C172" s="98"/>
      <c r="D172" s="98"/>
      <c r="E172" s="98"/>
      <c r="F172" s="32"/>
      <c r="G172" s="23"/>
      <c r="H172" s="23"/>
      <c r="I172" s="23"/>
      <c r="J172" s="23"/>
      <c r="K172" s="23"/>
      <c r="L172" s="23"/>
      <c r="M172" s="31"/>
      <c r="N172" s="109"/>
    </row>
    <row r="173" spans="1:14" ht="14.25" thickBot="1">
      <c r="A173" s="250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9"/>
    </row>
    <row r="174" spans="1:14" ht="14.25" thickBot="1">
      <c r="A174" s="250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9"/>
    </row>
    <row r="175" spans="1:14" ht="14.25" thickBot="1">
      <c r="A175" s="251"/>
      <c r="B175" s="15" t="s">
        <v>31</v>
      </c>
      <c r="C175" s="16">
        <f t="shared" ref="C175:L175" si="38">C163+C165+C166+C167+C168+C169+C170+C171</f>
        <v>5.89</v>
      </c>
      <c r="D175" s="16">
        <f t="shared" si="38"/>
        <v>16.25</v>
      </c>
      <c r="E175" s="16">
        <f t="shared" si="38"/>
        <v>0.05</v>
      </c>
      <c r="F175" s="16">
        <f>(D175-E175)/E175*100</f>
        <v>32399.999999999993</v>
      </c>
      <c r="G175" s="16">
        <f t="shared" si="38"/>
        <v>142</v>
      </c>
      <c r="H175" s="16">
        <f t="shared" si="38"/>
        <v>14340.369999999999</v>
      </c>
      <c r="I175" s="16">
        <f t="shared" si="38"/>
        <v>15</v>
      </c>
      <c r="J175" s="16">
        <f t="shared" si="38"/>
        <v>7.67</v>
      </c>
      <c r="K175" s="16">
        <f t="shared" si="38"/>
        <v>13.27</v>
      </c>
      <c r="L175" s="16">
        <f t="shared" si="38"/>
        <v>60.36</v>
      </c>
      <c r="M175" s="16">
        <f t="shared" ref="M175:M178" si="39">(K175-L175)/L175*100</f>
        <v>-78.015241882041096</v>
      </c>
      <c r="N175" s="110">
        <f>D175/D214*100</f>
        <v>0.23990733794006242</v>
      </c>
    </row>
    <row r="176" spans="1:14" ht="15" thickTop="1" thickBot="1">
      <c r="A176" s="250" t="s">
        <v>44</v>
      </c>
      <c r="B176" s="201" t="s">
        <v>19</v>
      </c>
      <c r="C176" s="34">
        <v>0.17</v>
      </c>
      <c r="D176" s="34">
        <v>5.73</v>
      </c>
      <c r="E176" s="34">
        <v>3.45</v>
      </c>
      <c r="F176" s="32">
        <f>(D176-E176)/E176*100</f>
        <v>66.08695652173914</v>
      </c>
      <c r="G176" s="34">
        <v>20</v>
      </c>
      <c r="H176" s="34">
        <v>2064</v>
      </c>
      <c r="I176" s="34">
        <v>1</v>
      </c>
      <c r="J176" s="34">
        <v>0.16</v>
      </c>
      <c r="K176" s="34">
        <v>0.16</v>
      </c>
      <c r="L176" s="34">
        <v>6.4</v>
      </c>
      <c r="M176" s="31">
        <f t="shared" si="39"/>
        <v>-97.5</v>
      </c>
      <c r="N176" s="109">
        <f>D176/D202*100</f>
        <v>0.13611380737400175</v>
      </c>
    </row>
    <row r="177" spans="1:14" ht="14.25" thickBot="1">
      <c r="A177" s="250"/>
      <c r="B177" s="201" t="s">
        <v>20</v>
      </c>
      <c r="C177" s="34">
        <v>7.0000000000000007E-2</v>
      </c>
      <c r="D177" s="34">
        <v>0.99</v>
      </c>
      <c r="E177" s="34">
        <v>0.67</v>
      </c>
      <c r="F177" s="32">
        <f>(D177-E177)/E177*100</f>
        <v>47.761194029850735</v>
      </c>
      <c r="G177" s="34">
        <v>10</v>
      </c>
      <c r="H177" s="34">
        <v>200</v>
      </c>
      <c r="I177" s="34">
        <v>1</v>
      </c>
      <c r="J177" s="34">
        <v>0.16</v>
      </c>
      <c r="K177" s="34">
        <v>0.16</v>
      </c>
      <c r="L177" s="34">
        <v>0.12</v>
      </c>
      <c r="M177" s="31">
        <f t="shared" si="39"/>
        <v>33.333333333333343</v>
      </c>
      <c r="N177" s="109">
        <f>D177/D203*100</f>
        <v>8.486313855911512E-2</v>
      </c>
    </row>
    <row r="178" spans="1:14" ht="14.25" thickBot="1">
      <c r="A178" s="250"/>
      <c r="B178" s="201" t="s">
        <v>21</v>
      </c>
      <c r="C178" s="34"/>
      <c r="D178" s="34"/>
      <c r="E178" s="34">
        <v>0</v>
      </c>
      <c r="F178" s="32" t="e">
        <f>(D178-E178)/E178*100</f>
        <v>#DIV/0!</v>
      </c>
      <c r="G178" s="34"/>
      <c r="H178" s="34"/>
      <c r="I178" s="34"/>
      <c r="J178" s="34"/>
      <c r="K178" s="34"/>
      <c r="L178" s="34">
        <v>0</v>
      </c>
      <c r="M178" s="31" t="e">
        <f t="shared" si="39"/>
        <v>#DIV/0!</v>
      </c>
      <c r="N178" s="109">
        <f>D178/D204*100</f>
        <v>0</v>
      </c>
    </row>
    <row r="179" spans="1:14" ht="14.25" thickBot="1">
      <c r="A179" s="250"/>
      <c r="B179" s="201" t="s">
        <v>22</v>
      </c>
      <c r="C179" s="34"/>
      <c r="D179" s="34"/>
      <c r="E179" s="34">
        <v>0</v>
      </c>
      <c r="F179" s="32" t="e">
        <f>(D179-E179)/E179*100</f>
        <v>#DIV/0!</v>
      </c>
      <c r="G179" s="34"/>
      <c r="H179" s="34"/>
      <c r="I179" s="34"/>
      <c r="J179" s="34"/>
      <c r="K179" s="34"/>
      <c r="L179" s="34">
        <v>0</v>
      </c>
      <c r="M179" s="31"/>
      <c r="N179" s="109">
        <f>D179/D205*100</f>
        <v>0</v>
      </c>
    </row>
    <row r="180" spans="1:14" ht="14.25" thickBot="1">
      <c r="A180" s="250"/>
      <c r="B180" s="201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9"/>
    </row>
    <row r="181" spans="1:14" ht="14.25" thickBot="1">
      <c r="A181" s="250"/>
      <c r="B181" s="201" t="s">
        <v>24</v>
      </c>
      <c r="C181" s="34">
        <v>24.5</v>
      </c>
      <c r="D181" s="34">
        <v>25.99</v>
      </c>
      <c r="E181" s="34">
        <v>13.21</v>
      </c>
      <c r="F181" s="32">
        <f>(D181-E181)/E181*100</f>
        <v>96.744890234670677</v>
      </c>
      <c r="G181" s="34">
        <v>73</v>
      </c>
      <c r="H181" s="34">
        <v>4781.6000000000004</v>
      </c>
      <c r="I181" s="34">
        <v>29</v>
      </c>
      <c r="J181" s="34">
        <v>22.07</v>
      </c>
      <c r="K181" s="34">
        <v>28.79</v>
      </c>
      <c r="L181" s="34">
        <v>37.89</v>
      </c>
      <c r="M181" s="31">
        <f>(K181-L181)/L181*100</f>
        <v>-24.016891000263925</v>
      </c>
      <c r="N181" s="109">
        <f>D181/D207*100</f>
        <v>5.182411131115626</v>
      </c>
    </row>
    <row r="182" spans="1:14" ht="14.25" thickBot="1">
      <c r="A182" s="250"/>
      <c r="B182" s="201" t="s">
        <v>25</v>
      </c>
      <c r="C182" s="34">
        <v>29.7</v>
      </c>
      <c r="D182" s="34">
        <v>29.7</v>
      </c>
      <c r="E182" s="34">
        <v>0</v>
      </c>
      <c r="F182" s="32" t="e">
        <f>(D182-E182)/E182*100</f>
        <v>#DIV/0!</v>
      </c>
      <c r="G182" s="34">
        <v>2</v>
      </c>
      <c r="H182" s="34">
        <v>555</v>
      </c>
      <c r="I182" s="34">
        <v>185</v>
      </c>
      <c r="J182" s="34">
        <v>11.76</v>
      </c>
      <c r="K182" s="34">
        <v>33.97</v>
      </c>
      <c r="L182" s="34">
        <v>54.67</v>
      </c>
      <c r="M182" s="31">
        <f>(K182-L182)/L182*100</f>
        <v>-37.863544905798427</v>
      </c>
      <c r="N182" s="109">
        <f>D182/D208*100</f>
        <v>2.9334773388223687</v>
      </c>
    </row>
    <row r="183" spans="1:14" ht="14.25" thickBot="1">
      <c r="A183" s="250"/>
      <c r="B183" s="201" t="s">
        <v>26</v>
      </c>
      <c r="C183" s="34">
        <v>1.2999999999999999E-2</v>
      </c>
      <c r="D183" s="34">
        <v>1.2999999999999999E-2</v>
      </c>
      <c r="E183" s="34">
        <v>0</v>
      </c>
      <c r="F183" s="32" t="e">
        <f>(D183-E183)/E183*100</f>
        <v>#DIV/0!</v>
      </c>
      <c r="G183" s="34">
        <v>1</v>
      </c>
      <c r="H183" s="34">
        <v>22</v>
      </c>
      <c r="I183" s="34"/>
      <c r="J183" s="34"/>
      <c r="K183" s="34"/>
      <c r="L183" s="34">
        <v>0</v>
      </c>
      <c r="M183" s="31"/>
      <c r="N183" s="109">
        <f>D183/D209*100</f>
        <v>2.9816363995786356E-3</v>
      </c>
    </row>
    <row r="184" spans="1:14" ht="14.25" thickBot="1">
      <c r="A184" s="250"/>
      <c r="B184" s="201" t="s">
        <v>27</v>
      </c>
      <c r="C184" s="34"/>
      <c r="D184" s="34"/>
      <c r="E184" s="34">
        <v>0.03</v>
      </c>
      <c r="F184" s="31"/>
      <c r="G184" s="34"/>
      <c r="H184" s="34"/>
      <c r="I184" s="34"/>
      <c r="J184" s="34"/>
      <c r="K184" s="34"/>
      <c r="L184" s="34"/>
      <c r="M184" s="31"/>
      <c r="N184" s="109"/>
    </row>
    <row r="185" spans="1:14" ht="14.25" thickBot="1">
      <c r="A185" s="250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9"/>
    </row>
    <row r="186" spans="1:14" ht="14.25" thickBot="1">
      <c r="A186" s="250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9"/>
    </row>
    <row r="187" spans="1:14" ht="14.25" thickBot="1">
      <c r="A187" s="250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9"/>
    </row>
    <row r="188" spans="1:14" ht="14.25" thickBot="1">
      <c r="A188" s="251"/>
      <c r="B188" s="15" t="s">
        <v>31</v>
      </c>
      <c r="C188" s="16">
        <f t="shared" ref="C188:L188" si="40">C176+C178+C179+C180+C181+C182+C183+C184</f>
        <v>54.383000000000003</v>
      </c>
      <c r="D188" s="16">
        <f t="shared" si="40"/>
        <v>61.433</v>
      </c>
      <c r="E188" s="16">
        <f t="shared" si="40"/>
        <v>16.690000000000001</v>
      </c>
      <c r="F188" s="16">
        <f>(D188-E188)/E188*100</f>
        <v>268.08268424206108</v>
      </c>
      <c r="G188" s="16">
        <f t="shared" si="40"/>
        <v>96</v>
      </c>
      <c r="H188" s="16">
        <f t="shared" si="40"/>
        <v>7422.6</v>
      </c>
      <c r="I188" s="16">
        <f t="shared" si="40"/>
        <v>215</v>
      </c>
      <c r="J188" s="16">
        <f t="shared" si="40"/>
        <v>33.99</v>
      </c>
      <c r="K188" s="16">
        <f t="shared" si="40"/>
        <v>62.92</v>
      </c>
      <c r="L188" s="16">
        <f t="shared" si="40"/>
        <v>98.960000000000008</v>
      </c>
      <c r="M188" s="16">
        <f>(K188-L188)/L188*100</f>
        <v>-36.418755052546487</v>
      </c>
      <c r="N188" s="110">
        <f>D188/D214*100</f>
        <v>0.90696784564134481</v>
      </c>
    </row>
    <row r="189" spans="1:14" ht="14.25" thickTop="1">
      <c r="A189" s="246" t="s">
        <v>47</v>
      </c>
      <c r="B189" s="201" t="s">
        <v>19</v>
      </c>
      <c r="C189" s="71">
        <v>11.56</v>
      </c>
      <c r="D189" s="71">
        <v>24.65</v>
      </c>
      <c r="E189" s="71">
        <v>46.63</v>
      </c>
      <c r="F189" s="34">
        <f>(D189-E189)/E189*100</f>
        <v>-47.137036242762179</v>
      </c>
      <c r="G189" s="72">
        <v>195</v>
      </c>
      <c r="H189" s="72">
        <v>32573.56</v>
      </c>
      <c r="I189" s="72">
        <v>38</v>
      </c>
      <c r="J189" s="72">
        <v>11.1</v>
      </c>
      <c r="K189" s="72">
        <v>13.86</v>
      </c>
      <c r="L189" s="72"/>
      <c r="M189" s="34" t="e">
        <f>(K189-L189)/L189*100</f>
        <v>#DIV/0!</v>
      </c>
      <c r="N189" s="114">
        <f>D189/D202*100</f>
        <v>0.58555067221101964</v>
      </c>
    </row>
    <row r="190" spans="1:14">
      <c r="A190" s="247"/>
      <c r="B190" s="201" t="s">
        <v>20</v>
      </c>
      <c r="C190" s="72">
        <v>0.59</v>
      </c>
      <c r="D190" s="72">
        <v>1.1200000000000001</v>
      </c>
      <c r="E190" s="72">
        <v>16.63</v>
      </c>
      <c r="F190" s="31">
        <f>(D190-E190)/E190*100</f>
        <v>-93.265183403487669</v>
      </c>
      <c r="G190" s="72">
        <v>8</v>
      </c>
      <c r="H190" s="72">
        <v>160</v>
      </c>
      <c r="I190" s="72">
        <v>13</v>
      </c>
      <c r="J190" s="72">
        <v>1</v>
      </c>
      <c r="K190" s="72">
        <v>1.32</v>
      </c>
      <c r="L190" s="72"/>
      <c r="M190" s="31" t="e">
        <f>(K190-L190)/L190*100</f>
        <v>#DIV/0!</v>
      </c>
      <c r="N190" s="114">
        <f>D190/D203*100</f>
        <v>9.6006783016372665E-2</v>
      </c>
    </row>
    <row r="191" spans="1:14">
      <c r="A191" s="247"/>
      <c r="B191" s="201" t="s">
        <v>21</v>
      </c>
      <c r="C191" s="72"/>
      <c r="D191" s="72"/>
      <c r="E191" s="72"/>
      <c r="F191" s="31"/>
      <c r="G191" s="72"/>
      <c r="H191" s="72"/>
      <c r="I191" s="72"/>
      <c r="J191" s="72"/>
      <c r="K191" s="72"/>
      <c r="L191" s="72"/>
      <c r="M191" s="31"/>
      <c r="N191" s="114"/>
    </row>
    <row r="192" spans="1:14">
      <c r="A192" s="247"/>
      <c r="B192" s="201" t="s">
        <v>22</v>
      </c>
      <c r="C192" s="72"/>
      <c r="D192" s="72"/>
      <c r="E192" s="72"/>
      <c r="F192" s="31"/>
      <c r="G192" s="72"/>
      <c r="H192" s="72"/>
      <c r="I192" s="72"/>
      <c r="J192" s="72"/>
      <c r="K192" s="72"/>
      <c r="L192" s="72"/>
      <c r="M192" s="31"/>
      <c r="N192" s="114"/>
    </row>
    <row r="193" spans="1:14">
      <c r="A193" s="247"/>
      <c r="B193" s="201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4"/>
    </row>
    <row r="194" spans="1:14">
      <c r="A194" s="247"/>
      <c r="B194" s="201" t="s">
        <v>24</v>
      </c>
      <c r="C194" s="72"/>
      <c r="D194" s="72"/>
      <c r="E194" s="72"/>
      <c r="F194" s="31" t="e">
        <f>(D194-E194)/E194*100</f>
        <v>#DIV/0!</v>
      </c>
      <c r="G194" s="72"/>
      <c r="H194" s="72"/>
      <c r="I194" s="72"/>
      <c r="J194" s="72"/>
      <c r="K194" s="72"/>
      <c r="L194" s="72"/>
      <c r="M194" s="31"/>
      <c r="N194" s="114">
        <f>D194/D207*100</f>
        <v>0</v>
      </c>
    </row>
    <row r="195" spans="1:14">
      <c r="A195" s="247"/>
      <c r="B195" s="201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4"/>
    </row>
    <row r="196" spans="1:14">
      <c r="A196" s="247"/>
      <c r="B196" s="201" t="s">
        <v>26</v>
      </c>
      <c r="C196" s="72">
        <v>3.0000000000000001E-3</v>
      </c>
      <c r="D196" s="72">
        <v>2.3E-2</v>
      </c>
      <c r="E196" s="72">
        <v>0.3</v>
      </c>
      <c r="F196" s="31">
        <f>(D196-E196)/E196*100</f>
        <v>-92.333333333333329</v>
      </c>
      <c r="G196" s="72">
        <v>3</v>
      </c>
      <c r="H196" s="72">
        <v>54.28</v>
      </c>
      <c r="I196" s="72"/>
      <c r="J196" s="72"/>
      <c r="K196" s="72"/>
      <c r="L196" s="72"/>
      <c r="M196" s="31"/>
      <c r="N196" s="114">
        <f>D196/D209*100</f>
        <v>5.2752028607929704E-3</v>
      </c>
    </row>
    <row r="197" spans="1:14">
      <c r="A197" s="247"/>
      <c r="B197" s="201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4"/>
    </row>
    <row r="198" spans="1:14">
      <c r="A198" s="247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4"/>
    </row>
    <row r="199" spans="1:14">
      <c r="A199" s="247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4"/>
    </row>
    <row r="200" spans="1:14">
      <c r="A200" s="247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4"/>
    </row>
    <row r="201" spans="1:14" ht="14.25" thickBot="1">
      <c r="A201" s="248"/>
      <c r="B201" s="15" t="s">
        <v>31</v>
      </c>
      <c r="C201" s="16">
        <f t="shared" ref="C201:L201" si="41">C189+C191+C192+C193+C194+C195+C196+C197</f>
        <v>11.563000000000001</v>
      </c>
      <c r="D201" s="16">
        <f t="shared" si="41"/>
        <v>24.672999999999998</v>
      </c>
      <c r="E201" s="16">
        <f t="shared" si="41"/>
        <v>46.93</v>
      </c>
      <c r="F201" s="16">
        <f t="shared" ref="F201:F214" si="42">(D201-E201)/E201*100</f>
        <v>-47.42595354783721</v>
      </c>
      <c r="G201" s="16">
        <f t="shared" si="41"/>
        <v>198</v>
      </c>
      <c r="H201" s="16">
        <f t="shared" si="41"/>
        <v>32627.84</v>
      </c>
      <c r="I201" s="16">
        <f t="shared" si="41"/>
        <v>38</v>
      </c>
      <c r="J201" s="16">
        <f t="shared" si="41"/>
        <v>11.1</v>
      </c>
      <c r="K201" s="16">
        <f t="shared" si="41"/>
        <v>13.86</v>
      </c>
      <c r="L201" s="16">
        <f t="shared" si="41"/>
        <v>0</v>
      </c>
      <c r="M201" s="16" t="e">
        <f>(K201-L201)/L201*100</f>
        <v>#DIV/0!</v>
      </c>
      <c r="N201" s="110">
        <f>D201/D214*100</f>
        <v>0.36426053839970207</v>
      </c>
    </row>
    <row r="202" spans="1:14" ht="15" thickTop="1" thickBot="1">
      <c r="A202" s="261" t="s">
        <v>49</v>
      </c>
      <c r="B202" s="201" t="s">
        <v>19</v>
      </c>
      <c r="C202" s="32">
        <f>C7+C20+C33+C46+C59+C72+C85+C98+C111+C124+C137+C150+C163+C176+C189</f>
        <v>1647.0750300000007</v>
      </c>
      <c r="D202" s="32">
        <f>D7+D20+D33+D46+D59+D72+D85+D98+D111+D124+D137+D150+D163+D176+D189</f>
        <v>4209.7125269999997</v>
      </c>
      <c r="E202" s="32">
        <f>E7+E20+E33+E46+E59+E72+E85+E98+E111+E124+E137+E150+E163+E176+E189</f>
        <v>3884.5650769999997</v>
      </c>
      <c r="F202" s="32">
        <f t="shared" si="42"/>
        <v>8.3702407748335936</v>
      </c>
      <c r="G202" s="32">
        <f t="shared" ref="G202:L213" si="43">G7+G20+G33+G46+G59+G72+G85+G98+G111+G124+G137+G150+G163+G176+G189</f>
        <v>31282</v>
      </c>
      <c r="H202" s="32">
        <f t="shared" si="43"/>
        <v>4040498.1314140004</v>
      </c>
      <c r="I202" s="32">
        <f t="shared" si="43"/>
        <v>3966</v>
      </c>
      <c r="J202" s="32">
        <f t="shared" si="43"/>
        <v>1389.8112839999999</v>
      </c>
      <c r="K202" s="32">
        <f t="shared" si="43"/>
        <v>3200.8733129999996</v>
      </c>
      <c r="L202" s="32">
        <f t="shared" si="43"/>
        <v>2628.3555180000003</v>
      </c>
      <c r="M202" s="32">
        <f t="shared" ref="M202:M214" si="44">(K202-L202)/L202*100</f>
        <v>21.782357488519906</v>
      </c>
      <c r="N202" s="113">
        <f>D202/D214*100</f>
        <v>62.150210821261723</v>
      </c>
    </row>
    <row r="203" spans="1:14" ht="14.25" thickBot="1">
      <c r="A203" s="250"/>
      <c r="B203" s="201" t="s">
        <v>20</v>
      </c>
      <c r="C203" s="32">
        <f t="shared" ref="C203:E213" si="45">C8+C21+C34+C47+C60+C73+C86+C99+C112+C125+C138+C151+C164+C177+C190</f>
        <v>516.56102600000065</v>
      </c>
      <c r="D203" s="32">
        <f t="shared" si="45"/>
        <v>1166.5842399999999</v>
      </c>
      <c r="E203" s="32">
        <f t="shared" si="45"/>
        <v>1265.766511</v>
      </c>
      <c r="F203" s="31">
        <f t="shared" si="42"/>
        <v>-7.8357477574313963</v>
      </c>
      <c r="G203" s="32">
        <f>G8+G21+G34+G47+G60+G73+G86+G99+G112+G125+G138+G151+G164+G177+G190</f>
        <v>15479</v>
      </c>
      <c r="H203" s="32">
        <f>H8+H21+H34+H47+H60+H73+H86+H99+H112+H125+H138+H151+H164+H177+H190</f>
        <v>307007.96509999997</v>
      </c>
      <c r="I203" s="32">
        <f t="shared" si="43"/>
        <v>2324</v>
      </c>
      <c r="J203" s="32">
        <f t="shared" si="43"/>
        <v>471.27633599999996</v>
      </c>
      <c r="K203" s="32">
        <f t="shared" si="43"/>
        <v>1165.54107</v>
      </c>
      <c r="L203" s="32">
        <f t="shared" si="43"/>
        <v>861.30059699999993</v>
      </c>
      <c r="M203" s="31">
        <f t="shared" si="44"/>
        <v>35.32337885979662</v>
      </c>
      <c r="N203" s="109">
        <f>D203/D214*100</f>
        <v>17.222899661614203</v>
      </c>
    </row>
    <row r="204" spans="1:14" ht="14.25" thickBot="1">
      <c r="A204" s="250"/>
      <c r="B204" s="201" t="s">
        <v>21</v>
      </c>
      <c r="C204" s="32">
        <f t="shared" si="45"/>
        <v>67.360448000000019</v>
      </c>
      <c r="D204" s="32">
        <f t="shared" si="45"/>
        <v>294.84384499999993</v>
      </c>
      <c r="E204" s="32">
        <f t="shared" si="45"/>
        <v>271.63119499999999</v>
      </c>
      <c r="F204" s="31">
        <f t="shared" si="42"/>
        <v>8.5456495525117937</v>
      </c>
      <c r="G204" s="32">
        <f t="shared" ref="G204:H213" si="46">G9+G22+G35+G48+G61+G74+G87+G100+G113+G126+G139+G152+G165+G178+G191</f>
        <v>510</v>
      </c>
      <c r="H204" s="32">
        <f>H9+H22+H35+H48+H61+H74+H87+H100+H113+H126+H139+H152+H165+H178+H191</f>
        <v>386470.93113099999</v>
      </c>
      <c r="I204" s="32">
        <f t="shared" si="43"/>
        <v>36</v>
      </c>
      <c r="J204" s="32">
        <f t="shared" si="43"/>
        <v>55.281891000000002</v>
      </c>
      <c r="K204" s="32">
        <f t="shared" si="43"/>
        <v>63.269666999999998</v>
      </c>
      <c r="L204" s="32">
        <f t="shared" si="43"/>
        <v>561.30190799999991</v>
      </c>
      <c r="M204" s="31">
        <f t="shared" si="44"/>
        <v>-88.728050609085045</v>
      </c>
      <c r="N204" s="109">
        <f>D204/D214*100</f>
        <v>4.35293550535153</v>
      </c>
    </row>
    <row r="205" spans="1:14" ht="14.25" thickBot="1">
      <c r="A205" s="250"/>
      <c r="B205" s="201" t="s">
        <v>22</v>
      </c>
      <c r="C205" s="32">
        <f t="shared" si="45"/>
        <v>74.000238999999993</v>
      </c>
      <c r="D205" s="32">
        <f t="shared" si="45"/>
        <v>224.65759699999995</v>
      </c>
      <c r="E205" s="32">
        <f t="shared" si="45"/>
        <v>106.30275700000001</v>
      </c>
      <c r="F205" s="31">
        <f t="shared" si="42"/>
        <v>111.33750745523932</v>
      </c>
      <c r="G205" s="32">
        <f t="shared" si="46"/>
        <v>10104</v>
      </c>
      <c r="H205" s="32">
        <f t="shared" si="46"/>
        <v>162417.60000000001</v>
      </c>
      <c r="I205" s="32">
        <f t="shared" si="43"/>
        <v>124</v>
      </c>
      <c r="J205" s="32">
        <f t="shared" si="43"/>
        <v>11.900799999999998</v>
      </c>
      <c r="K205" s="32">
        <f t="shared" si="43"/>
        <v>21.707000000000001</v>
      </c>
      <c r="L205" s="32">
        <f t="shared" si="43"/>
        <v>19.094999999999999</v>
      </c>
      <c r="M205" s="31">
        <f t="shared" si="44"/>
        <v>13.678973553286211</v>
      </c>
      <c r="N205" s="109">
        <f>D205/D214*100</f>
        <v>3.3167388334942363</v>
      </c>
    </row>
    <row r="206" spans="1:14" ht="14.25" thickBot="1">
      <c r="A206" s="250"/>
      <c r="B206" s="201" t="s">
        <v>23</v>
      </c>
      <c r="C206" s="32">
        <f t="shared" si="45"/>
        <v>10.292478000000001</v>
      </c>
      <c r="D206" s="32">
        <f t="shared" si="45"/>
        <v>14.419074000000002</v>
      </c>
      <c r="E206" s="32">
        <f t="shared" si="45"/>
        <v>14.50220551</v>
      </c>
      <c r="F206" s="31">
        <f t="shared" si="42"/>
        <v>-0.5732335674230673</v>
      </c>
      <c r="G206" s="32">
        <f t="shared" si="46"/>
        <v>292</v>
      </c>
      <c r="H206" s="32">
        <f t="shared" si="46"/>
        <v>35051.379999999997</v>
      </c>
      <c r="I206" s="32">
        <f t="shared" si="43"/>
        <v>5</v>
      </c>
      <c r="J206" s="32">
        <f t="shared" si="43"/>
        <v>9.8342289999999988</v>
      </c>
      <c r="K206" s="32">
        <f t="shared" si="43"/>
        <v>10.616816999999999</v>
      </c>
      <c r="L206" s="32">
        <f t="shared" si="43"/>
        <v>1.88</v>
      </c>
      <c r="M206" s="31">
        <f t="shared" si="44"/>
        <v>464.72430851063831</v>
      </c>
      <c r="N206" s="109">
        <f>D206/D214*100</f>
        <v>0.21287640977850877</v>
      </c>
    </row>
    <row r="207" spans="1:14" ht="14.25" thickBot="1">
      <c r="A207" s="250"/>
      <c r="B207" s="201" t="s">
        <v>24</v>
      </c>
      <c r="C207" s="32">
        <f t="shared" si="45"/>
        <v>193.70741200000003</v>
      </c>
      <c r="D207" s="32">
        <f t="shared" si="45"/>
        <v>501.50401699999998</v>
      </c>
      <c r="E207" s="32">
        <f t="shared" si="45"/>
        <v>435.638057</v>
      </c>
      <c r="F207" s="31">
        <f t="shared" si="42"/>
        <v>15.119422865298468</v>
      </c>
      <c r="G207" s="32">
        <f t="shared" si="46"/>
        <v>750</v>
      </c>
      <c r="H207" s="32">
        <f t="shared" si="46"/>
        <v>649520.35069999995</v>
      </c>
      <c r="I207" s="32">
        <f t="shared" si="43"/>
        <v>70</v>
      </c>
      <c r="J207" s="32">
        <f t="shared" si="43"/>
        <v>37.579442</v>
      </c>
      <c r="K207" s="32">
        <f t="shared" si="43"/>
        <v>58.644819999999996</v>
      </c>
      <c r="L207" s="32">
        <f t="shared" si="43"/>
        <v>979.93085399999995</v>
      </c>
      <c r="M207" s="31">
        <f t="shared" si="44"/>
        <v>-94.015412438478023</v>
      </c>
      <c r="N207" s="109">
        <f>D207/D214*100</f>
        <v>7.4039688421364795</v>
      </c>
    </row>
    <row r="208" spans="1:14" ht="14.25" thickBot="1">
      <c r="A208" s="250"/>
      <c r="B208" s="201" t="s">
        <v>25</v>
      </c>
      <c r="C208" s="32">
        <f t="shared" si="45"/>
        <v>507.29673900000006</v>
      </c>
      <c r="D208" s="32">
        <f t="shared" si="45"/>
        <v>1012.4502960000001</v>
      </c>
      <c r="E208" s="32">
        <f t="shared" si="45"/>
        <v>915.10969</v>
      </c>
      <c r="F208" s="31">
        <f t="shared" si="42"/>
        <v>10.637042429307037</v>
      </c>
      <c r="G208" s="32">
        <f t="shared" si="46"/>
        <v>124</v>
      </c>
      <c r="H208" s="32">
        <f t="shared" si="46"/>
        <v>16031.194880000001</v>
      </c>
      <c r="I208" s="32">
        <f t="shared" si="43"/>
        <v>393</v>
      </c>
      <c r="J208" s="32">
        <f t="shared" si="43"/>
        <v>722.93032999999991</v>
      </c>
      <c r="K208" s="32">
        <f t="shared" si="43"/>
        <v>1113.759483</v>
      </c>
      <c r="L208" s="32">
        <f t="shared" si="43"/>
        <v>670.17</v>
      </c>
      <c r="M208" s="31">
        <f t="shared" si="44"/>
        <v>66.190590894847588</v>
      </c>
      <c r="N208" s="109">
        <f>D208/D214*100</f>
        <v>14.947338788306968</v>
      </c>
    </row>
    <row r="209" spans="1:14" ht="14.25" thickBot="1">
      <c r="A209" s="250"/>
      <c r="B209" s="201" t="s">
        <v>26</v>
      </c>
      <c r="C209" s="32">
        <f t="shared" si="45"/>
        <v>161.68301800000009</v>
      </c>
      <c r="D209" s="32">
        <f t="shared" si="45"/>
        <v>436.00218999999993</v>
      </c>
      <c r="E209" s="32">
        <f t="shared" si="45"/>
        <v>503.98180299999984</v>
      </c>
      <c r="F209" s="31">
        <f t="shared" si="42"/>
        <v>-13.488505457011499</v>
      </c>
      <c r="G209" s="32">
        <f t="shared" si="46"/>
        <v>26931</v>
      </c>
      <c r="H209" s="32">
        <f t="shared" si="46"/>
        <v>4504805.983500001</v>
      </c>
      <c r="I209" s="32">
        <f t="shared" si="43"/>
        <v>486</v>
      </c>
      <c r="J209" s="32">
        <f t="shared" si="43"/>
        <v>104.97173600000001</v>
      </c>
      <c r="K209" s="32">
        <f t="shared" si="43"/>
        <v>168.04745400000004</v>
      </c>
      <c r="L209" s="32">
        <f t="shared" si="43"/>
        <v>125.751553</v>
      </c>
      <c r="M209" s="31">
        <f t="shared" si="44"/>
        <v>33.634495949326407</v>
      </c>
      <c r="N209" s="109">
        <f>D209/D214*100</f>
        <v>6.4369307531653703</v>
      </c>
    </row>
    <row r="210" spans="1:14" ht="14.25" thickBot="1">
      <c r="A210" s="250"/>
      <c r="B210" s="201" t="s">
        <v>27</v>
      </c>
      <c r="C210" s="32">
        <f t="shared" si="45"/>
        <v>3.5257607500000003E-2</v>
      </c>
      <c r="D210" s="32">
        <f t="shared" si="45"/>
        <v>79.858961048099999</v>
      </c>
      <c r="E210" s="32">
        <f t="shared" si="45"/>
        <v>59.178302000000002</v>
      </c>
      <c r="F210" s="31">
        <f t="shared" si="42"/>
        <v>34.946354236557845</v>
      </c>
      <c r="G210" s="32">
        <f t="shared" si="46"/>
        <v>25</v>
      </c>
      <c r="H210" s="32">
        <f t="shared" si="46"/>
        <v>26586.072563819198</v>
      </c>
      <c r="I210" s="32">
        <f t="shared" si="43"/>
        <v>0</v>
      </c>
      <c r="J210" s="32">
        <f t="shared" si="43"/>
        <v>0</v>
      </c>
      <c r="K210" s="32">
        <f t="shared" si="43"/>
        <v>0</v>
      </c>
      <c r="L210" s="32">
        <f t="shared" si="43"/>
        <v>95.42304</v>
      </c>
      <c r="M210" s="31">
        <f t="shared" si="44"/>
        <v>-100</v>
      </c>
      <c r="N210" s="109">
        <f>D210/D214*100</f>
        <v>1.1790000465051573</v>
      </c>
    </row>
    <row r="211" spans="1:14" ht="14.25" thickBot="1">
      <c r="A211" s="250"/>
      <c r="B211" s="14" t="s">
        <v>28</v>
      </c>
      <c r="C211" s="32">
        <f t="shared" si="45"/>
        <v>0</v>
      </c>
      <c r="D211" s="32">
        <f t="shared" si="45"/>
        <v>78.390679000000006</v>
      </c>
      <c r="E211" s="32">
        <f t="shared" si="45"/>
        <v>56.88</v>
      </c>
      <c r="F211" s="31">
        <f t="shared" si="42"/>
        <v>37.817649437412101</v>
      </c>
      <c r="G211" s="32">
        <f t="shared" si="46"/>
        <v>17</v>
      </c>
      <c r="H211" s="32">
        <f t="shared" si="46"/>
        <v>26481.18</v>
      </c>
      <c r="I211" s="32">
        <f t="shared" si="43"/>
        <v>0</v>
      </c>
      <c r="J211" s="32">
        <f t="shared" si="43"/>
        <v>0</v>
      </c>
      <c r="K211" s="32">
        <f t="shared" si="43"/>
        <v>0</v>
      </c>
      <c r="L211" s="32">
        <f t="shared" si="43"/>
        <v>0</v>
      </c>
      <c r="M211" s="31" t="e">
        <f t="shared" si="44"/>
        <v>#DIV/0!</v>
      </c>
      <c r="N211" s="109">
        <f>D211/D214*100</f>
        <v>1.1573230226587048</v>
      </c>
    </row>
    <row r="212" spans="1:14" ht="14.25" thickBot="1">
      <c r="A212" s="250"/>
      <c r="B212" s="14" t="s">
        <v>29</v>
      </c>
      <c r="C212" s="32">
        <f t="shared" si="45"/>
        <v>4.466075</v>
      </c>
      <c r="D212" s="32">
        <f t="shared" si="45"/>
        <v>4.466075</v>
      </c>
      <c r="E212" s="32">
        <f t="shared" si="45"/>
        <v>0</v>
      </c>
      <c r="F212" s="31" t="e">
        <f t="shared" si="42"/>
        <v>#DIV/0!</v>
      </c>
      <c r="G212" s="32">
        <f t="shared" si="46"/>
        <v>4</v>
      </c>
      <c r="H212" s="32">
        <f t="shared" si="46"/>
        <v>1389.555846</v>
      </c>
      <c r="I212" s="32">
        <f t="shared" si="43"/>
        <v>0</v>
      </c>
      <c r="J212" s="32">
        <f t="shared" si="43"/>
        <v>0</v>
      </c>
      <c r="K212" s="32">
        <f t="shared" si="43"/>
        <v>0</v>
      </c>
      <c r="L212" s="32">
        <f t="shared" si="43"/>
        <v>0.42304000000000003</v>
      </c>
      <c r="M212" s="31">
        <f t="shared" si="44"/>
        <v>-100</v>
      </c>
      <c r="N212" s="109">
        <f>D212/D214*100</f>
        <v>6.5935025494810104E-2</v>
      </c>
    </row>
    <row r="213" spans="1:14" ht="14.25" thickBot="1">
      <c r="A213" s="250"/>
      <c r="B213" s="14" t="s">
        <v>30</v>
      </c>
      <c r="C213" s="32">
        <f t="shared" si="45"/>
        <v>0</v>
      </c>
      <c r="D213" s="32">
        <f t="shared" si="45"/>
        <v>2.953557</v>
      </c>
      <c r="E213" s="32">
        <f t="shared" si="45"/>
        <v>2.2411319999999999</v>
      </c>
      <c r="F213" s="31">
        <f t="shared" si="42"/>
        <v>31.788622892359758</v>
      </c>
      <c r="G213" s="32">
        <f t="shared" si="46"/>
        <v>3</v>
      </c>
      <c r="H213" s="32">
        <f t="shared" si="46"/>
        <v>129.610568</v>
      </c>
      <c r="I213" s="32">
        <f t="shared" si="43"/>
        <v>0</v>
      </c>
      <c r="J213" s="32">
        <f t="shared" si="43"/>
        <v>0</v>
      </c>
      <c r="K213" s="32">
        <f t="shared" si="43"/>
        <v>0</v>
      </c>
      <c r="L213" s="32">
        <f t="shared" si="43"/>
        <v>95</v>
      </c>
      <c r="M213" s="31">
        <f t="shared" si="44"/>
        <v>-100</v>
      </c>
      <c r="N213" s="109">
        <f>D213/D214*100</f>
        <v>4.360492291226073E-2</v>
      </c>
    </row>
    <row r="214" spans="1:14" ht="14.25" thickBot="1">
      <c r="A214" s="265"/>
      <c r="B214" s="35" t="s">
        <v>31</v>
      </c>
      <c r="C214" s="36">
        <f t="shared" ref="C214:L214" si="47">C202+C204+C205+C206+C207+C208+C209+C210</f>
        <v>2661.450621607501</v>
      </c>
      <c r="D214" s="36">
        <f t="shared" si="47"/>
        <v>6773.4485070481014</v>
      </c>
      <c r="E214" s="36">
        <f>E202+E204+E205+E206+E207+E208+E209+E210</f>
        <v>6190.9090865100006</v>
      </c>
      <c r="F214" s="36">
        <f t="shared" si="42"/>
        <v>9.4095941710314399</v>
      </c>
      <c r="G214" s="36">
        <f t="shared" si="47"/>
        <v>70018</v>
      </c>
      <c r="H214" s="36">
        <f t="shared" si="47"/>
        <v>9821381.6441888213</v>
      </c>
      <c r="I214" s="36">
        <f t="shared" si="47"/>
        <v>5080</v>
      </c>
      <c r="J214" s="36">
        <f t="shared" si="47"/>
        <v>2332.3097119999998</v>
      </c>
      <c r="K214" s="36">
        <f t="shared" si="47"/>
        <v>4636.9185539999999</v>
      </c>
      <c r="L214" s="36">
        <f t="shared" si="47"/>
        <v>5081.9078730000001</v>
      </c>
      <c r="M214" s="36">
        <f t="shared" si="44"/>
        <v>-8.7563436827379935</v>
      </c>
      <c r="N214" s="115">
        <f>D214/D214*100</f>
        <v>100</v>
      </c>
    </row>
    <row r="219" spans="1:14">
      <c r="A219" s="210" t="s">
        <v>131</v>
      </c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</row>
    <row r="220" spans="1:14">
      <c r="A220" s="210"/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</row>
    <row r="221" spans="1:14" ht="14.25" thickBot="1">
      <c r="A221" s="249" t="str">
        <f>A3</f>
        <v>财字3号表                                             （2023年1-2月）                                           单位：万元</v>
      </c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</row>
    <row r="222" spans="1:14" ht="14.25" thickBot="1">
      <c r="A222" s="266" t="s">
        <v>2</v>
      </c>
      <c r="B222" s="37" t="s">
        <v>3</v>
      </c>
      <c r="C222" s="217" t="s">
        <v>4</v>
      </c>
      <c r="D222" s="217"/>
      <c r="E222" s="217"/>
      <c r="F222" s="253"/>
      <c r="G222" s="212" t="s">
        <v>5</v>
      </c>
      <c r="H222" s="253"/>
      <c r="I222" s="212" t="s">
        <v>6</v>
      </c>
      <c r="J222" s="218"/>
      <c r="K222" s="218"/>
      <c r="L222" s="218"/>
      <c r="M222" s="218"/>
      <c r="N222" s="270" t="s">
        <v>7</v>
      </c>
    </row>
    <row r="223" spans="1:14" ht="14.25" thickBot="1">
      <c r="A223" s="266"/>
      <c r="B223" s="24" t="s">
        <v>8</v>
      </c>
      <c r="C223" s="219" t="s">
        <v>9</v>
      </c>
      <c r="D223" s="219" t="s">
        <v>10</v>
      </c>
      <c r="E223" s="219" t="s">
        <v>11</v>
      </c>
      <c r="F223" s="201" t="s">
        <v>12</v>
      </c>
      <c r="G223" s="219" t="s">
        <v>13</v>
      </c>
      <c r="H223" s="213" t="s">
        <v>14</v>
      </c>
      <c r="I223" s="201" t="s">
        <v>13</v>
      </c>
      <c r="J223" s="254" t="s">
        <v>15</v>
      </c>
      <c r="K223" s="255"/>
      <c r="L223" s="256"/>
      <c r="M223" s="97" t="s">
        <v>12</v>
      </c>
      <c r="N223" s="271"/>
    </row>
    <row r="224" spans="1:14" ht="14.25" thickBot="1">
      <c r="A224" s="266"/>
      <c r="B224" s="38" t="s">
        <v>16</v>
      </c>
      <c r="C224" s="220"/>
      <c r="D224" s="220"/>
      <c r="E224" s="220"/>
      <c r="F224" s="205" t="s">
        <v>17</v>
      </c>
      <c r="G224" s="257"/>
      <c r="H224" s="213"/>
      <c r="I224" s="24" t="s">
        <v>18</v>
      </c>
      <c r="J224" s="203" t="s">
        <v>9</v>
      </c>
      <c r="K224" s="25" t="s">
        <v>10</v>
      </c>
      <c r="L224" s="203" t="s">
        <v>11</v>
      </c>
      <c r="M224" s="201" t="s">
        <v>17</v>
      </c>
      <c r="N224" s="116" t="s">
        <v>17</v>
      </c>
    </row>
    <row r="225" spans="1:14" ht="14.25" thickBot="1">
      <c r="A225" s="250"/>
      <c r="B225" s="201" t="s">
        <v>19</v>
      </c>
      <c r="C225" s="71">
        <v>332.07571899999999</v>
      </c>
      <c r="D225" s="71">
        <v>764.55209400000001</v>
      </c>
      <c r="E225" s="71">
        <v>626.77</v>
      </c>
      <c r="F225" s="31">
        <f t="shared" ref="F225:F232" si="48">(D225-E225)/E225*100</f>
        <v>21.982879525184682</v>
      </c>
      <c r="G225" s="75">
        <v>4909</v>
      </c>
      <c r="H225" s="75">
        <v>598490.19999999995</v>
      </c>
      <c r="I225" s="75">
        <v>550</v>
      </c>
      <c r="J225" s="72">
        <v>142.15304500000002</v>
      </c>
      <c r="K225" s="72">
        <v>384.12412499999999</v>
      </c>
      <c r="L225" s="72">
        <v>299.35000000000002</v>
      </c>
      <c r="M225" s="31">
        <f t="shared" ref="M225:M232" si="49">(K225-L225)/L225*100</f>
        <v>28.319400367462823</v>
      </c>
      <c r="N225" s="109">
        <f t="shared" ref="N225:N233" si="50">D225/D394*100</f>
        <v>35.743993420688412</v>
      </c>
    </row>
    <row r="226" spans="1:14" ht="14.25" thickBot="1">
      <c r="A226" s="250"/>
      <c r="B226" s="201" t="s">
        <v>20</v>
      </c>
      <c r="C226" s="71">
        <v>98.368442999999999</v>
      </c>
      <c r="D226" s="71">
        <v>226.130672</v>
      </c>
      <c r="E226" s="71">
        <v>197.11</v>
      </c>
      <c r="F226" s="31">
        <f t="shared" si="48"/>
        <v>14.723084572066353</v>
      </c>
      <c r="G226" s="75">
        <v>2579</v>
      </c>
      <c r="H226" s="75">
        <v>51580</v>
      </c>
      <c r="I226" s="75">
        <v>335</v>
      </c>
      <c r="J226" s="72">
        <v>49.104472000000001</v>
      </c>
      <c r="K226" s="72">
        <v>164.00231299999999</v>
      </c>
      <c r="L226" s="72">
        <v>151.43</v>
      </c>
      <c r="M226" s="31">
        <f t="shared" si="49"/>
        <v>8.3023925245988099</v>
      </c>
      <c r="N226" s="109">
        <f t="shared" si="50"/>
        <v>39.693003954101634</v>
      </c>
    </row>
    <row r="227" spans="1:14" ht="14.25" thickBot="1">
      <c r="A227" s="250"/>
      <c r="B227" s="201" t="s">
        <v>21</v>
      </c>
      <c r="C227" s="71">
        <v>22.209392999999992</v>
      </c>
      <c r="D227" s="71">
        <v>75.068980999999994</v>
      </c>
      <c r="E227" s="71">
        <v>67.98</v>
      </c>
      <c r="F227" s="31">
        <f t="shared" si="48"/>
        <v>10.428039129155618</v>
      </c>
      <c r="G227" s="75">
        <v>23</v>
      </c>
      <c r="H227" s="75">
        <v>56535.61</v>
      </c>
      <c r="I227" s="75">
        <v>4</v>
      </c>
      <c r="J227" s="72">
        <v>0</v>
      </c>
      <c r="K227" s="72">
        <v>8.7831200000000003</v>
      </c>
      <c r="L227" s="72">
        <v>18.84</v>
      </c>
      <c r="M227" s="31">
        <f t="shared" si="49"/>
        <v>-53.380467091295117</v>
      </c>
      <c r="N227" s="109">
        <f t="shared" si="50"/>
        <v>47.244072718897655</v>
      </c>
    </row>
    <row r="228" spans="1:14" ht="14.25" thickBot="1">
      <c r="A228" s="250"/>
      <c r="B228" s="201" t="s">
        <v>22</v>
      </c>
      <c r="C228" s="71">
        <v>17.643943</v>
      </c>
      <c r="D228" s="71">
        <v>41.782665000000001</v>
      </c>
      <c r="E228" s="71">
        <v>7.42</v>
      </c>
      <c r="F228" s="31">
        <f t="shared" si="48"/>
        <v>463.10869272237198</v>
      </c>
      <c r="G228" s="75">
        <v>2176</v>
      </c>
      <c r="H228" s="75">
        <v>7280.7</v>
      </c>
      <c r="I228" s="75">
        <v>13</v>
      </c>
      <c r="J228" s="72">
        <v>4.7778000000000009</v>
      </c>
      <c r="K228" s="72">
        <v>8.3518000000000008</v>
      </c>
      <c r="L228" s="72">
        <v>0</v>
      </c>
      <c r="M228" s="31" t="e">
        <f t="shared" si="49"/>
        <v>#DIV/0!</v>
      </c>
      <c r="N228" s="109">
        <f t="shared" si="50"/>
        <v>46.6584809222201</v>
      </c>
    </row>
    <row r="229" spans="1:14" ht="14.25" thickBot="1">
      <c r="A229" s="250"/>
      <c r="B229" s="201" t="s">
        <v>23</v>
      </c>
      <c r="C229" s="71">
        <v>2.9500030000000024</v>
      </c>
      <c r="D229" s="71">
        <v>32.212271000000001</v>
      </c>
      <c r="E229" s="71">
        <v>1.21</v>
      </c>
      <c r="F229" s="31">
        <f t="shared" si="48"/>
        <v>2562.1711570247935</v>
      </c>
      <c r="G229" s="75">
        <v>22</v>
      </c>
      <c r="H229" s="75">
        <v>69965.94</v>
      </c>
      <c r="I229" s="75">
        <v>0</v>
      </c>
      <c r="J229" s="72"/>
      <c r="K229" s="72"/>
      <c r="L229" s="72"/>
      <c r="M229" s="31" t="e">
        <f t="shared" si="49"/>
        <v>#DIV/0!</v>
      </c>
      <c r="N229" s="109">
        <f t="shared" si="50"/>
        <v>89.04027432532628</v>
      </c>
    </row>
    <row r="230" spans="1:14" ht="14.25" thickBot="1">
      <c r="A230" s="250"/>
      <c r="B230" s="201" t="s">
        <v>24</v>
      </c>
      <c r="C230" s="71">
        <v>27.100476999999998</v>
      </c>
      <c r="D230" s="71">
        <v>87.561701999999997</v>
      </c>
      <c r="E230" s="71">
        <v>85.17</v>
      </c>
      <c r="F230" s="31">
        <f t="shared" si="48"/>
        <v>2.8081507573089057</v>
      </c>
      <c r="G230" s="75">
        <v>80</v>
      </c>
      <c r="H230" s="75">
        <v>159654.49</v>
      </c>
      <c r="I230" s="75">
        <v>32</v>
      </c>
      <c r="J230" s="72">
        <v>53.696445000000004</v>
      </c>
      <c r="K230" s="72">
        <v>96.835836</v>
      </c>
      <c r="L230" s="72">
        <v>10.7</v>
      </c>
      <c r="M230" s="31">
        <f t="shared" si="49"/>
        <v>805.00781308411217</v>
      </c>
      <c r="N230" s="109">
        <f t="shared" si="50"/>
        <v>53.422264177448653</v>
      </c>
    </row>
    <row r="231" spans="1:14" ht="14.25" thickBot="1">
      <c r="A231" s="250"/>
      <c r="B231" s="201" t="s">
        <v>25</v>
      </c>
      <c r="C231" s="71">
        <v>144.25597500000003</v>
      </c>
      <c r="D231" s="71">
        <v>403.26145000000002</v>
      </c>
      <c r="E231" s="71">
        <v>304.67</v>
      </c>
      <c r="F231" s="31">
        <f t="shared" si="48"/>
        <v>32.360078117307253</v>
      </c>
      <c r="G231" s="75">
        <v>74</v>
      </c>
      <c r="H231" s="75">
        <v>8658.17</v>
      </c>
      <c r="I231" s="75">
        <v>403</v>
      </c>
      <c r="J231" s="72">
        <v>103.500288</v>
      </c>
      <c r="K231" s="72">
        <v>129.55028799999999</v>
      </c>
      <c r="L231" s="72">
        <v>119.08</v>
      </c>
      <c r="M231" s="31">
        <f t="shared" si="49"/>
        <v>8.7926503191131982</v>
      </c>
      <c r="N231" s="109">
        <f t="shared" si="50"/>
        <v>44.472009531325561</v>
      </c>
    </row>
    <row r="232" spans="1:14" ht="14.25" thickBot="1">
      <c r="A232" s="250"/>
      <c r="B232" s="201" t="s">
        <v>26</v>
      </c>
      <c r="C232" s="71">
        <v>118.24887499999998</v>
      </c>
      <c r="D232" s="71">
        <v>197.52457799999999</v>
      </c>
      <c r="E232" s="71">
        <v>160.88</v>
      </c>
      <c r="F232" s="31">
        <f t="shared" si="48"/>
        <v>22.777584535057184</v>
      </c>
      <c r="G232" s="75">
        <v>6530</v>
      </c>
      <c r="H232" s="75">
        <v>638697.9</v>
      </c>
      <c r="I232" s="75">
        <v>144</v>
      </c>
      <c r="J232" s="72">
        <v>15.993907</v>
      </c>
      <c r="K232" s="72">
        <v>23.36</v>
      </c>
      <c r="L232" s="72">
        <v>25.49</v>
      </c>
      <c r="M232" s="31">
        <f t="shared" si="49"/>
        <v>-8.3562181247548022</v>
      </c>
      <c r="N232" s="109">
        <f t="shared" si="50"/>
        <v>50.172996811802463</v>
      </c>
    </row>
    <row r="233" spans="1:14" ht="14.25" thickBot="1">
      <c r="A233" s="250"/>
      <c r="B233" s="201" t="s">
        <v>27</v>
      </c>
      <c r="C233" s="11"/>
      <c r="D233" s="11"/>
      <c r="E233" s="11"/>
      <c r="F233" s="31"/>
      <c r="G233" s="13"/>
      <c r="H233" s="13"/>
      <c r="I233" s="13"/>
      <c r="J233" s="23"/>
      <c r="K233" s="23"/>
      <c r="L233" s="23"/>
      <c r="M233" s="31"/>
      <c r="N233" s="109">
        <f t="shared" si="50"/>
        <v>0</v>
      </c>
    </row>
    <row r="234" spans="1:14" ht="14.25" thickBot="1">
      <c r="A234" s="250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9"/>
    </row>
    <row r="235" spans="1:14" ht="14.25" thickBot="1">
      <c r="A235" s="250"/>
      <c r="B235" s="14" t="s">
        <v>29</v>
      </c>
      <c r="C235" s="11"/>
      <c r="D235" s="11"/>
      <c r="E235" s="11"/>
      <c r="F235" s="31"/>
      <c r="G235" s="13"/>
      <c r="H235" s="13"/>
      <c r="I235" s="13"/>
      <c r="J235" s="23"/>
      <c r="K235" s="23"/>
      <c r="L235" s="23"/>
      <c r="M235" s="31"/>
      <c r="N235" s="109"/>
    </row>
    <row r="236" spans="1:14" ht="14.25" thickBot="1">
      <c r="A236" s="250"/>
      <c r="B236" s="14" t="s">
        <v>30</v>
      </c>
      <c r="C236" s="11"/>
      <c r="D236" s="11"/>
      <c r="E236" s="11"/>
      <c r="F236" s="31"/>
      <c r="G236" s="13"/>
      <c r="H236" s="13"/>
      <c r="I236" s="13"/>
      <c r="J236" s="23"/>
      <c r="K236" s="23"/>
      <c r="L236" s="23"/>
      <c r="M236" s="31"/>
      <c r="N236" s="109">
        <f>D236/D405*100</f>
        <v>0</v>
      </c>
    </row>
    <row r="237" spans="1:14" ht="14.25" thickBot="1">
      <c r="A237" s="251"/>
      <c r="B237" s="15" t="s">
        <v>31</v>
      </c>
      <c r="C237" s="16">
        <f t="shared" ref="C237:L237" si="51">C225+C227+C228+C229+C230+C231+C232+C233</f>
        <v>664.48438499999997</v>
      </c>
      <c r="D237" s="16">
        <f t="shared" si="51"/>
        <v>1601.963741</v>
      </c>
      <c r="E237" s="16">
        <f t="shared" si="51"/>
        <v>1254.0999999999999</v>
      </c>
      <c r="F237" s="16">
        <f>(D237-E237)/E237*100</f>
        <v>27.738118252133013</v>
      </c>
      <c r="G237" s="16">
        <f t="shared" si="51"/>
        <v>13814</v>
      </c>
      <c r="H237" s="16">
        <f t="shared" si="51"/>
        <v>1539283.01</v>
      </c>
      <c r="I237" s="16">
        <f t="shared" si="51"/>
        <v>1146</v>
      </c>
      <c r="J237" s="16">
        <f t="shared" si="51"/>
        <v>320.12148500000001</v>
      </c>
      <c r="K237" s="16">
        <f t="shared" si="51"/>
        <v>651.00516900000002</v>
      </c>
      <c r="L237" s="16">
        <f t="shared" si="51"/>
        <v>473.46</v>
      </c>
      <c r="M237" s="16">
        <f t="shared" ref="M237:M239" si="52">(K237-L237)/L237*100</f>
        <v>37.499507666962373</v>
      </c>
      <c r="N237" s="110">
        <f>D237/D406*100</f>
        <v>41.151212864323789</v>
      </c>
    </row>
    <row r="238" spans="1:14" ht="15" thickTop="1" thickBot="1">
      <c r="A238" s="250" t="s">
        <v>32</v>
      </c>
      <c r="B238" s="201" t="s">
        <v>19</v>
      </c>
      <c r="C238" s="19">
        <v>111.711877</v>
      </c>
      <c r="D238" s="19">
        <v>285.687726</v>
      </c>
      <c r="E238" s="19">
        <v>292.05539299999998</v>
      </c>
      <c r="F238" s="31">
        <f>(D238-E238)/E238*100</f>
        <v>-2.1802942704091697</v>
      </c>
      <c r="G238" s="20">
        <v>2185</v>
      </c>
      <c r="H238" s="20">
        <v>333344.83289999998</v>
      </c>
      <c r="I238" s="20">
        <v>323</v>
      </c>
      <c r="J238" s="19">
        <v>95.171203000000006</v>
      </c>
      <c r="K238" s="20">
        <v>146.241241</v>
      </c>
      <c r="L238" s="20">
        <v>130.70159799999999</v>
      </c>
      <c r="M238" s="31">
        <f t="shared" si="52"/>
        <v>11.889405514384006</v>
      </c>
      <c r="N238" s="109">
        <f>D238/D394*100</f>
        <v>13.356343248097144</v>
      </c>
    </row>
    <row r="239" spans="1:14" ht="14.25" thickBot="1">
      <c r="A239" s="250"/>
      <c r="B239" s="201" t="s">
        <v>20</v>
      </c>
      <c r="C239" s="20">
        <v>32.830482000000003</v>
      </c>
      <c r="D239" s="20"/>
      <c r="E239" s="20">
        <v>100.119967</v>
      </c>
      <c r="F239" s="31">
        <f>(D239-E239)/E239*100</f>
        <v>-100</v>
      </c>
      <c r="G239" s="20">
        <v>992</v>
      </c>
      <c r="H239" s="20">
        <v>19740</v>
      </c>
      <c r="I239" s="20">
        <v>156</v>
      </c>
      <c r="J239" s="20">
        <v>28.952853000000001</v>
      </c>
      <c r="K239" s="20">
        <v>43.501640000000002</v>
      </c>
      <c r="L239" s="20">
        <v>25.038467000000001</v>
      </c>
      <c r="M239" s="31">
        <f t="shared" si="52"/>
        <v>73.73923092016777</v>
      </c>
      <c r="N239" s="109">
        <f>D239/D395*100</f>
        <v>0</v>
      </c>
    </row>
    <row r="240" spans="1:14" ht="14.25" thickBot="1">
      <c r="A240" s="250"/>
      <c r="B240" s="201" t="s">
        <v>21</v>
      </c>
      <c r="C240" s="20"/>
      <c r="D240" s="20">
        <v>8.0327300000000008</v>
      </c>
      <c r="E240" s="20">
        <v>8.0273289999999999</v>
      </c>
      <c r="F240" s="31">
        <f>(D240-E240)/E240*100</f>
        <v>6.7282654043466728E-2</v>
      </c>
      <c r="G240" s="20">
        <v>4</v>
      </c>
      <c r="H240" s="20">
        <v>13095.739939999999</v>
      </c>
      <c r="I240" s="20"/>
      <c r="J240" s="20"/>
      <c r="K240" s="20"/>
      <c r="L240" s="20">
        <v>0.13</v>
      </c>
      <c r="M240" s="31"/>
      <c r="N240" s="109">
        <f>D240/D396*100</f>
        <v>5.0553354420951955</v>
      </c>
    </row>
    <row r="241" spans="1:14" ht="14.25" thickBot="1">
      <c r="A241" s="250"/>
      <c r="B241" s="201" t="s">
        <v>22</v>
      </c>
      <c r="C241" s="21">
        <v>6.8178840000000003</v>
      </c>
      <c r="D241" s="21">
        <v>19.157565000000002</v>
      </c>
      <c r="E241" s="20">
        <v>10.540944</v>
      </c>
      <c r="F241" s="31">
        <f>(D241-E241)/E241*100</f>
        <v>81.744301079675623</v>
      </c>
      <c r="G241" s="20">
        <v>956</v>
      </c>
      <c r="H241" s="20">
        <v>3756.3</v>
      </c>
      <c r="I241" s="20"/>
      <c r="J241" s="21">
        <v>2</v>
      </c>
      <c r="K241" s="20">
        <v>2</v>
      </c>
      <c r="L241" s="20">
        <v>2.4500000000000002</v>
      </c>
      <c r="M241" s="31"/>
      <c r="N241" s="109">
        <f>D241/D397*100</f>
        <v>21.393151467688611</v>
      </c>
    </row>
    <row r="242" spans="1:14" ht="14.25" thickBot="1">
      <c r="A242" s="250"/>
      <c r="B242" s="201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9"/>
    </row>
    <row r="243" spans="1:14" ht="14.25" thickBot="1">
      <c r="A243" s="250"/>
      <c r="B243" s="201" t="s">
        <v>24</v>
      </c>
      <c r="C243" s="20">
        <v>1.311504</v>
      </c>
      <c r="D243" s="20">
        <v>3.2520159999999998</v>
      </c>
      <c r="E243" s="20">
        <v>3.7865570000000002</v>
      </c>
      <c r="F243" s="31">
        <f>(D243-E243)/E243*100</f>
        <v>-14.116808488555707</v>
      </c>
      <c r="G243" s="20">
        <v>205</v>
      </c>
      <c r="H243" s="20">
        <v>6480</v>
      </c>
      <c r="I243" s="20">
        <v>1</v>
      </c>
      <c r="J243" s="20"/>
      <c r="K243" s="20">
        <v>1.4178660000000001</v>
      </c>
      <c r="L243" s="20">
        <v>0.1285</v>
      </c>
      <c r="M243" s="31">
        <f>(K243-L243)/L243*100</f>
        <v>1003.3976653696499</v>
      </c>
      <c r="N243" s="109">
        <f>D243/D399*100</f>
        <v>1.9840872652439971</v>
      </c>
    </row>
    <row r="244" spans="1:14" ht="14.25" thickBot="1">
      <c r="A244" s="250"/>
      <c r="B244" s="201" t="s">
        <v>25</v>
      </c>
      <c r="C244" s="39"/>
      <c r="D244" s="39"/>
      <c r="E244" s="22"/>
      <c r="F244" s="31"/>
      <c r="G244" s="22"/>
      <c r="H244" s="22"/>
      <c r="I244" s="22"/>
      <c r="J244" s="39"/>
      <c r="K244" s="22"/>
      <c r="L244" s="22"/>
      <c r="M244" s="31"/>
      <c r="N244" s="109">
        <f>D244/D400*100</f>
        <v>0</v>
      </c>
    </row>
    <row r="245" spans="1:14" ht="14.25" thickBot="1">
      <c r="A245" s="250"/>
      <c r="B245" s="201" t="s">
        <v>26</v>
      </c>
      <c r="C245" s="20">
        <v>5.7</v>
      </c>
      <c r="D245" s="20">
        <v>37.33</v>
      </c>
      <c r="E245" s="20">
        <v>222.8</v>
      </c>
      <c r="F245" s="31">
        <f>(D245-E245)/E245*100</f>
        <v>-83.245062836624783</v>
      </c>
      <c r="G245" s="20">
        <v>5766</v>
      </c>
      <c r="H245" s="20">
        <v>624038.56999999995</v>
      </c>
      <c r="I245" s="20">
        <v>23</v>
      </c>
      <c r="J245" s="20">
        <v>8.3227879999999992</v>
      </c>
      <c r="K245" s="20">
        <v>24.812864000000001</v>
      </c>
      <c r="L245" s="20">
        <v>28.865794000000001</v>
      </c>
      <c r="M245" s="31">
        <f>(K245-L245)/L245*100</f>
        <v>-14.04059767072404</v>
      </c>
      <c r="N245" s="109">
        <f>D245/D401*100</f>
        <v>9.482151486913116</v>
      </c>
    </row>
    <row r="246" spans="1:14" ht="14.25" thickBot="1">
      <c r="A246" s="250"/>
      <c r="B246" s="201" t="s">
        <v>27</v>
      </c>
      <c r="C246" s="20"/>
      <c r="D246" s="20"/>
      <c r="E246" s="20">
        <v>0.37735800000000003</v>
      </c>
      <c r="F246" s="31"/>
      <c r="G246" s="20"/>
      <c r="H246" s="40"/>
      <c r="I246" s="20"/>
      <c r="J246" s="20"/>
      <c r="K246" s="20"/>
      <c r="L246" s="20"/>
      <c r="M246" s="31"/>
      <c r="N246" s="109"/>
    </row>
    <row r="247" spans="1:14" ht="14.25" thickBot="1">
      <c r="A247" s="250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9"/>
    </row>
    <row r="248" spans="1:14" ht="14.25" thickBot="1">
      <c r="A248" s="250"/>
      <c r="B248" s="14" t="s">
        <v>29</v>
      </c>
      <c r="C248" s="40"/>
      <c r="D248" s="40"/>
      <c r="E248" s="40">
        <v>0.37735800000000003</v>
      </c>
      <c r="F248" s="31"/>
      <c r="G248" s="40"/>
      <c r="H248" s="40"/>
      <c r="I248" s="40"/>
      <c r="J248" s="40"/>
      <c r="K248" s="40"/>
      <c r="L248" s="40"/>
      <c r="M248" s="31"/>
      <c r="N248" s="109"/>
    </row>
    <row r="249" spans="1:14" ht="14.25" thickBot="1">
      <c r="A249" s="250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9"/>
    </row>
    <row r="250" spans="1:14" ht="14.25" thickBot="1">
      <c r="A250" s="251"/>
      <c r="B250" s="15" t="s">
        <v>31</v>
      </c>
      <c r="C250" s="16">
        <f t="shared" ref="C250:L250" si="53">C238+C240+C241+C242+C243+C244+C245+C246</f>
        <v>125.54126500000001</v>
      </c>
      <c r="D250" s="16">
        <f t="shared" si="53"/>
        <v>353.460037</v>
      </c>
      <c r="E250" s="16">
        <f t="shared" si="53"/>
        <v>537.587581</v>
      </c>
      <c r="F250" s="16">
        <f>(D250-E250)/E250*100</f>
        <v>-34.250706397921796</v>
      </c>
      <c r="G250" s="16">
        <f t="shared" si="53"/>
        <v>9116</v>
      </c>
      <c r="H250" s="16">
        <f t="shared" si="53"/>
        <v>980715.44283999992</v>
      </c>
      <c r="I250" s="16">
        <f t="shared" si="53"/>
        <v>347</v>
      </c>
      <c r="J250" s="16">
        <f t="shared" si="53"/>
        <v>105.49399100000001</v>
      </c>
      <c r="K250" s="16">
        <f t="shared" si="53"/>
        <v>174.471971</v>
      </c>
      <c r="L250" s="16">
        <f t="shared" si="53"/>
        <v>162.27589199999997</v>
      </c>
      <c r="M250" s="16">
        <f t="shared" ref="M250:M252" si="54">(K250-L250)/L250*100</f>
        <v>7.5156444063792476</v>
      </c>
      <c r="N250" s="110">
        <f>D250/D406*100</f>
        <v>9.0796744329176189</v>
      </c>
    </row>
    <row r="251" spans="1:14" ht="15" thickTop="1" thickBot="1">
      <c r="A251" s="250" t="s">
        <v>97</v>
      </c>
      <c r="B251" s="201" t="s">
        <v>19</v>
      </c>
      <c r="C251" s="105">
        <v>202.19437600000009</v>
      </c>
      <c r="D251" s="105">
        <v>481.051557</v>
      </c>
      <c r="E251" s="72">
        <v>403.25975100000005</v>
      </c>
      <c r="F251" s="31">
        <f>(D251-E251)/E251*100</f>
        <v>19.29074394533362</v>
      </c>
      <c r="G251" s="72">
        <v>3964</v>
      </c>
      <c r="H251" s="72">
        <v>800656.43079200049</v>
      </c>
      <c r="I251" s="72">
        <v>334</v>
      </c>
      <c r="J251" s="72">
        <v>141.30000000000001</v>
      </c>
      <c r="K251" s="72">
        <v>468</v>
      </c>
      <c r="L251" s="72">
        <v>220.9</v>
      </c>
      <c r="M251" s="31">
        <f t="shared" si="54"/>
        <v>111.86057039384336</v>
      </c>
      <c r="N251" s="109">
        <f>D251/D394*100</f>
        <v>22.489904642678169</v>
      </c>
    </row>
    <row r="252" spans="1:14" ht="14.25" thickBot="1">
      <c r="A252" s="250"/>
      <c r="B252" s="201" t="s">
        <v>20</v>
      </c>
      <c r="C252" s="105">
        <v>63.820403999999996</v>
      </c>
      <c r="D252" s="105">
        <v>158.74356499999999</v>
      </c>
      <c r="E252" s="72">
        <v>135.45726900000003</v>
      </c>
      <c r="F252" s="31">
        <f>(D252-E252)/E252*100</f>
        <v>17.190879582844655</v>
      </c>
      <c r="G252" s="72">
        <v>1949</v>
      </c>
      <c r="H252" s="72">
        <v>38980</v>
      </c>
      <c r="I252" s="72">
        <v>250</v>
      </c>
      <c r="J252" s="72">
        <v>40.35</v>
      </c>
      <c r="K252" s="72">
        <v>205</v>
      </c>
      <c r="L252" s="72">
        <v>76.8</v>
      </c>
      <c r="M252" s="31">
        <f t="shared" si="54"/>
        <v>166.92708333333331</v>
      </c>
      <c r="N252" s="109">
        <f>D252/D395*100</f>
        <v>27.86445950699332</v>
      </c>
    </row>
    <row r="253" spans="1:14" ht="14.25" thickBot="1">
      <c r="A253" s="250"/>
      <c r="B253" s="201" t="s">
        <v>21</v>
      </c>
      <c r="C253" s="105">
        <v>3.0105969999999997</v>
      </c>
      <c r="D253" s="105">
        <v>5.5521069999999995</v>
      </c>
      <c r="E253" s="72">
        <v>3.138455</v>
      </c>
      <c r="F253" s="31">
        <f>(D253-E253)/E253*100</f>
        <v>76.905738651661395</v>
      </c>
      <c r="G253" s="72">
        <v>102</v>
      </c>
      <c r="H253" s="72">
        <v>14745.56</v>
      </c>
      <c r="I253" s="72">
        <v>2</v>
      </c>
      <c r="J253" s="72">
        <v>0</v>
      </c>
      <c r="K253" s="72">
        <v>2</v>
      </c>
      <c r="L253" s="72">
        <v>2</v>
      </c>
      <c r="M253" s="31"/>
      <c r="N253" s="109">
        <f>D253/D396*100</f>
        <v>3.494174868992836</v>
      </c>
    </row>
    <row r="254" spans="1:14" ht="14.25" thickBot="1">
      <c r="A254" s="250"/>
      <c r="B254" s="201" t="s">
        <v>22</v>
      </c>
      <c r="C254" s="105">
        <v>10.767690000000002</v>
      </c>
      <c r="D254" s="105">
        <v>11.139354000000001</v>
      </c>
      <c r="E254" s="72">
        <v>-0.28999400000000003</v>
      </c>
      <c r="F254" s="31">
        <f>(D254-E254)/E254*100</f>
        <v>-3941.2360255729427</v>
      </c>
      <c r="G254" s="72">
        <v>113</v>
      </c>
      <c r="H254" s="72">
        <v>2919.0300000000007</v>
      </c>
      <c r="I254" s="72">
        <v>19</v>
      </c>
      <c r="J254" s="72">
        <v>2</v>
      </c>
      <c r="K254" s="72">
        <v>3</v>
      </c>
      <c r="L254" s="72">
        <v>1</v>
      </c>
      <c r="M254" s="31">
        <f>(K254-L254)/L254*100</f>
        <v>200</v>
      </c>
      <c r="N254" s="109">
        <f>D254/D397*100</f>
        <v>12.439257670492204</v>
      </c>
    </row>
    <row r="255" spans="1:14" ht="14.25" thickBot="1">
      <c r="A255" s="250"/>
      <c r="B255" s="201" t="s">
        <v>23</v>
      </c>
      <c r="C255" s="105">
        <v>-3.7735999999999999E-2</v>
      </c>
      <c r="D255" s="105">
        <v>0</v>
      </c>
      <c r="E255" s="72">
        <v>0</v>
      </c>
      <c r="F255" s="31"/>
      <c r="G255" s="72"/>
      <c r="H255" s="72"/>
      <c r="I255" s="72">
        <v>0</v>
      </c>
      <c r="J255" s="72">
        <v>0</v>
      </c>
      <c r="K255" s="72">
        <v>0</v>
      </c>
      <c r="L255" s="72">
        <v>0</v>
      </c>
      <c r="M255" s="31"/>
      <c r="N255" s="109"/>
    </row>
    <row r="256" spans="1:14" ht="14.25" thickBot="1">
      <c r="A256" s="250"/>
      <c r="B256" s="201" t="s">
        <v>24</v>
      </c>
      <c r="C256" s="105">
        <v>8.9717550000000053</v>
      </c>
      <c r="D256" s="105">
        <v>28.784603000000004</v>
      </c>
      <c r="E256" s="72">
        <v>5.9417900000000001</v>
      </c>
      <c r="F256" s="31">
        <f>(D256-E256)/E256*100</f>
        <v>384.44329065820233</v>
      </c>
      <c r="G256" s="72">
        <v>21</v>
      </c>
      <c r="H256" s="72">
        <v>24638.2</v>
      </c>
      <c r="I256" s="72">
        <v>6</v>
      </c>
      <c r="J256" s="72">
        <v>3</v>
      </c>
      <c r="K256" s="72">
        <v>13</v>
      </c>
      <c r="L256" s="72">
        <v>10</v>
      </c>
      <c r="M256" s="31">
        <f>(K256-L256)/L256*100</f>
        <v>30</v>
      </c>
      <c r="N256" s="109">
        <f>D256/D399*100</f>
        <v>17.561772219879661</v>
      </c>
    </row>
    <row r="257" spans="1:14" ht="14.25" thickBot="1">
      <c r="A257" s="250"/>
      <c r="B257" s="201" t="s">
        <v>25</v>
      </c>
      <c r="C257" s="105">
        <v>0</v>
      </c>
      <c r="D257" s="105">
        <v>0</v>
      </c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9"/>
    </row>
    <row r="258" spans="1:14" ht="14.25" thickBot="1">
      <c r="A258" s="250"/>
      <c r="B258" s="201" t="s">
        <v>26</v>
      </c>
      <c r="C258" s="105">
        <v>16.693709000000304</v>
      </c>
      <c r="D258" s="105">
        <v>58.606965000000002</v>
      </c>
      <c r="E258" s="72">
        <v>50.267679999999991</v>
      </c>
      <c r="F258" s="31">
        <f>(D258-E258)/E258*100</f>
        <v>16.589755087165376</v>
      </c>
      <c r="G258" s="72">
        <v>1381</v>
      </c>
      <c r="H258" s="72">
        <v>1099176.1024999956</v>
      </c>
      <c r="I258" s="72">
        <v>7</v>
      </c>
      <c r="J258" s="72">
        <v>1.095</v>
      </c>
      <c r="K258" s="72">
        <v>1.095</v>
      </c>
      <c r="L258" s="72">
        <v>2</v>
      </c>
      <c r="M258" s="31">
        <f>(K258-L258)/L258*100</f>
        <v>-45.25</v>
      </c>
      <c r="N258" s="109">
        <f>D258/D401*100</f>
        <v>14.8866895343749</v>
      </c>
    </row>
    <row r="259" spans="1:14" ht="14.25" thickBot="1">
      <c r="A259" s="250"/>
      <c r="B259" s="201" t="s">
        <v>27</v>
      </c>
      <c r="C259" s="105"/>
      <c r="D259" s="105">
        <v>0</v>
      </c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9"/>
    </row>
    <row r="260" spans="1:14" ht="14.25" thickBot="1">
      <c r="A260" s="250"/>
      <c r="B260" s="14" t="s">
        <v>28</v>
      </c>
      <c r="C260" s="105"/>
      <c r="D260" s="105">
        <v>0</v>
      </c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9"/>
    </row>
    <row r="261" spans="1:14" ht="14.25" thickBot="1">
      <c r="A261" s="250"/>
      <c r="B261" s="14" t="s">
        <v>29</v>
      </c>
      <c r="C261" s="105"/>
      <c r="D261" s="105">
        <v>0</v>
      </c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9"/>
    </row>
    <row r="262" spans="1:14" ht="14.25" thickBot="1">
      <c r="A262" s="250"/>
      <c r="B262" s="14" t="s">
        <v>30</v>
      </c>
      <c r="C262" s="105"/>
      <c r="D262" s="105">
        <v>0</v>
      </c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9"/>
    </row>
    <row r="263" spans="1:14" ht="14.25" thickBot="1">
      <c r="A263" s="251"/>
      <c r="B263" s="15" t="s">
        <v>31</v>
      </c>
      <c r="C263" s="16">
        <f t="shared" ref="C263:L263" si="55">C251+C253+C254+C255+C256+C257+C258+C259</f>
        <v>241.60039100000037</v>
      </c>
      <c r="D263" s="16">
        <f t="shared" si="55"/>
        <v>585.1345859999999</v>
      </c>
      <c r="E263" s="16">
        <f t="shared" si="55"/>
        <v>462.3176820000001</v>
      </c>
      <c r="F263" s="16">
        <f>(D263-E263)/E263*100</f>
        <v>26.565478410579107</v>
      </c>
      <c r="G263" s="16">
        <f t="shared" si="55"/>
        <v>5581</v>
      </c>
      <c r="H263" s="16">
        <f t="shared" si="55"/>
        <v>1942135.323291996</v>
      </c>
      <c r="I263" s="16">
        <f t="shared" si="55"/>
        <v>368</v>
      </c>
      <c r="J263" s="16">
        <f t="shared" si="55"/>
        <v>147.39500000000001</v>
      </c>
      <c r="K263" s="16">
        <f t="shared" si="55"/>
        <v>487.09500000000003</v>
      </c>
      <c r="L263" s="16">
        <f t="shared" si="55"/>
        <v>235.9</v>
      </c>
      <c r="M263" s="16">
        <f t="shared" ref="M263:M265" si="56">(K263-L263)/L263*100</f>
        <v>106.48367952522256</v>
      </c>
      <c r="N263" s="110">
        <f>D263/D406*100</f>
        <v>15.03092566110956</v>
      </c>
    </row>
    <row r="264" spans="1:14" ht="14.25" thickTop="1">
      <c r="A264" s="252" t="s">
        <v>98</v>
      </c>
      <c r="B264" s="18" t="s">
        <v>19</v>
      </c>
      <c r="C264" s="121">
        <v>71.447339999999997</v>
      </c>
      <c r="D264" s="121">
        <v>112.277621</v>
      </c>
      <c r="E264" s="121">
        <v>111.984182</v>
      </c>
      <c r="F264" s="111">
        <f>(D264-E264)/E264*100</f>
        <v>0.26203611506488678</v>
      </c>
      <c r="G264" s="122">
        <v>498</v>
      </c>
      <c r="H264" s="122">
        <v>51101.426940999998</v>
      </c>
      <c r="I264" s="122">
        <v>2</v>
      </c>
      <c r="J264" s="122">
        <v>13.438172</v>
      </c>
      <c r="K264" s="122">
        <v>78.656971999999996</v>
      </c>
      <c r="L264" s="122">
        <v>44.920940000000002</v>
      </c>
      <c r="M264" s="111">
        <f t="shared" si="56"/>
        <v>75.100903943684159</v>
      </c>
      <c r="N264" s="112">
        <f t="shared" ref="N264:N272" si="57">D264/D394*100</f>
        <v>5.2491525140137103</v>
      </c>
    </row>
    <row r="265" spans="1:14">
      <c r="A265" s="261"/>
      <c r="B265" s="201" t="s">
        <v>20</v>
      </c>
      <c r="C265" s="122">
        <v>18.292739000000001</v>
      </c>
      <c r="D265" s="122">
        <v>30.010096000000001</v>
      </c>
      <c r="E265" s="122">
        <v>33.424711000000002</v>
      </c>
      <c r="F265" s="31">
        <f>(D265-E265)/E265*100</f>
        <v>-10.215840011301822</v>
      </c>
      <c r="G265" s="122">
        <v>241</v>
      </c>
      <c r="H265" s="122">
        <v>4760</v>
      </c>
      <c r="I265" s="122">
        <v>1</v>
      </c>
      <c r="J265" s="122">
        <v>4.1988399999999997</v>
      </c>
      <c r="K265" s="122">
        <v>23.473839999999999</v>
      </c>
      <c r="L265" s="122">
        <v>8.3799829999999993</v>
      </c>
      <c r="M265" s="31">
        <f t="shared" si="56"/>
        <v>180.11799069282122</v>
      </c>
      <c r="N265" s="109">
        <f t="shared" si="57"/>
        <v>5.2677102520217591</v>
      </c>
    </row>
    <row r="266" spans="1:14">
      <c r="A266" s="261"/>
      <c r="B266" s="201" t="s">
        <v>21</v>
      </c>
      <c r="C266" s="122">
        <v>17.361393</v>
      </c>
      <c r="D266" s="122">
        <v>61.165377999999997</v>
      </c>
      <c r="E266" s="122">
        <v>0</v>
      </c>
      <c r="F266" s="31" t="e">
        <f>(D266-E266)/E266*100</f>
        <v>#DIV/0!</v>
      </c>
      <c r="G266" s="122">
        <v>22</v>
      </c>
      <c r="H266" s="122">
        <v>34560.888835999998</v>
      </c>
      <c r="I266" s="122">
        <v>0</v>
      </c>
      <c r="J266" s="122">
        <v>0</v>
      </c>
      <c r="K266" s="122">
        <v>0</v>
      </c>
      <c r="L266" s="122">
        <v>0</v>
      </c>
      <c r="M266" s="31"/>
      <c r="N266" s="109">
        <f t="shared" si="57"/>
        <v>38.493949533041658</v>
      </c>
    </row>
    <row r="267" spans="1:14">
      <c r="A267" s="261"/>
      <c r="B267" s="201" t="s">
        <v>22</v>
      </c>
      <c r="C267" s="122">
        <v>0</v>
      </c>
      <c r="D267" s="122">
        <v>0</v>
      </c>
      <c r="E267" s="122">
        <v>0</v>
      </c>
      <c r="F267" s="31" t="e">
        <f>(D267-E267)/E267*100</f>
        <v>#DIV/0!</v>
      </c>
      <c r="G267" s="122"/>
      <c r="H267" s="122">
        <v>0</v>
      </c>
      <c r="I267" s="122"/>
      <c r="J267" s="122">
        <v>0</v>
      </c>
      <c r="K267" s="122">
        <v>0</v>
      </c>
      <c r="L267" s="122">
        <v>0</v>
      </c>
      <c r="M267" s="31"/>
      <c r="N267" s="109">
        <f t="shared" si="57"/>
        <v>0</v>
      </c>
    </row>
    <row r="268" spans="1:14">
      <c r="A268" s="261"/>
      <c r="B268" s="201" t="s">
        <v>23</v>
      </c>
      <c r="C268" s="122">
        <v>0</v>
      </c>
      <c r="D268" s="122">
        <v>0</v>
      </c>
      <c r="E268" s="122">
        <v>0</v>
      </c>
      <c r="F268" s="31"/>
      <c r="G268" s="122"/>
      <c r="H268" s="122">
        <v>0</v>
      </c>
      <c r="I268" s="122"/>
      <c r="J268" s="122">
        <v>0</v>
      </c>
      <c r="K268" s="122">
        <v>0</v>
      </c>
      <c r="L268" s="122">
        <v>0</v>
      </c>
      <c r="M268" s="31"/>
      <c r="N268" s="109">
        <f t="shared" si="57"/>
        <v>0</v>
      </c>
    </row>
    <row r="269" spans="1:14">
      <c r="A269" s="261"/>
      <c r="B269" s="201" t="s">
        <v>24</v>
      </c>
      <c r="C269" s="122">
        <v>2.712078</v>
      </c>
      <c r="D269" s="122">
        <v>3.3649089999999999</v>
      </c>
      <c r="E269" s="122">
        <v>5.3945290000000004</v>
      </c>
      <c r="F269" s="31">
        <f>(D269-E269)/E269*100</f>
        <v>-37.623673911105129</v>
      </c>
      <c r="G269" s="122">
        <v>18</v>
      </c>
      <c r="H269" s="122">
        <v>11742.7</v>
      </c>
      <c r="I269" s="122">
        <v>0</v>
      </c>
      <c r="J269" s="122">
        <v>17.282174000000001</v>
      </c>
      <c r="K269" s="122">
        <v>41.052622999999997</v>
      </c>
      <c r="L269" s="122">
        <v>4.0866749999999996</v>
      </c>
      <c r="M269" s="31">
        <f>(K269-L269)/L269*100</f>
        <v>904.5482696813425</v>
      </c>
      <c r="N269" s="109">
        <f t="shared" si="57"/>
        <v>2.0529644059576935</v>
      </c>
    </row>
    <row r="270" spans="1:14">
      <c r="A270" s="261"/>
      <c r="B270" s="201" t="s">
        <v>25</v>
      </c>
      <c r="C270" s="124">
        <v>83.034401000000003</v>
      </c>
      <c r="D270" s="124">
        <v>313.494417</v>
      </c>
      <c r="E270" s="124">
        <v>48.097499999999997</v>
      </c>
      <c r="F270" s="31">
        <f>(D270-E270)/E270*100</f>
        <v>551.78942148760348</v>
      </c>
      <c r="G270" s="124">
        <v>33</v>
      </c>
      <c r="H270" s="124">
        <v>8020.069716</v>
      </c>
      <c r="I270" s="124">
        <v>6</v>
      </c>
      <c r="J270" s="124">
        <v>22.05</v>
      </c>
      <c r="K270" s="122">
        <v>22.75</v>
      </c>
      <c r="L270" s="122">
        <v>15.19</v>
      </c>
      <c r="M270" s="31">
        <f>(K270-L270)/L270*100</f>
        <v>49.769585253456228</v>
      </c>
      <c r="N270" s="109">
        <f t="shared" si="57"/>
        <v>34.572426153904246</v>
      </c>
    </row>
    <row r="271" spans="1:14">
      <c r="A271" s="261"/>
      <c r="B271" s="201" t="s">
        <v>26</v>
      </c>
      <c r="C271" s="122">
        <v>6.1586800000000004</v>
      </c>
      <c r="D271" s="122">
        <v>16.490355999999998</v>
      </c>
      <c r="E271" s="122">
        <v>12.538005</v>
      </c>
      <c r="F271" s="31">
        <f>(D271-E271)/E271*100</f>
        <v>31.522965575464347</v>
      </c>
      <c r="G271" s="122">
        <v>98</v>
      </c>
      <c r="H271" s="122">
        <v>19901.900000000001</v>
      </c>
      <c r="I271" s="122">
        <v>1</v>
      </c>
      <c r="J271" s="122">
        <v>5.7738160000000001</v>
      </c>
      <c r="K271" s="122">
        <v>8.0064670000000007</v>
      </c>
      <c r="L271" s="122">
        <v>2.6874539999999998</v>
      </c>
      <c r="M271" s="31">
        <f>(K271-L271)/L271*100</f>
        <v>197.92015044722632</v>
      </c>
      <c r="N271" s="109">
        <f t="shared" si="57"/>
        <v>4.1886968568209646</v>
      </c>
    </row>
    <row r="272" spans="1:14">
      <c r="A272" s="261"/>
      <c r="B272" s="201" t="s">
        <v>27</v>
      </c>
      <c r="C272" s="122">
        <v>0</v>
      </c>
      <c r="D272" s="122">
        <v>0</v>
      </c>
      <c r="E272" s="122">
        <v>0</v>
      </c>
      <c r="F272" s="31"/>
      <c r="G272" s="122">
        <v>0</v>
      </c>
      <c r="H272" s="122">
        <v>0</v>
      </c>
      <c r="I272" s="122">
        <v>0</v>
      </c>
      <c r="J272" s="122">
        <v>0</v>
      </c>
      <c r="K272" s="122">
        <v>0</v>
      </c>
      <c r="L272" s="122">
        <v>0</v>
      </c>
      <c r="M272" s="31"/>
      <c r="N272" s="109">
        <f t="shared" si="57"/>
        <v>0</v>
      </c>
    </row>
    <row r="273" spans="1:14">
      <c r="A273" s="261"/>
      <c r="B273" s="14" t="s">
        <v>28</v>
      </c>
      <c r="C273" s="123">
        <v>0</v>
      </c>
      <c r="D273" s="123">
        <v>0</v>
      </c>
      <c r="E273" s="123">
        <v>0</v>
      </c>
      <c r="F273" s="31"/>
      <c r="G273" s="123"/>
      <c r="H273" s="123">
        <v>0</v>
      </c>
      <c r="I273" s="123"/>
      <c r="J273" s="123">
        <v>0</v>
      </c>
      <c r="K273" s="123">
        <v>0</v>
      </c>
      <c r="L273" s="123">
        <v>0</v>
      </c>
      <c r="M273" s="31"/>
      <c r="N273" s="109"/>
    </row>
    <row r="274" spans="1:14">
      <c r="A274" s="261"/>
      <c r="B274" s="14" t="s">
        <v>29</v>
      </c>
      <c r="C274" s="123">
        <v>0</v>
      </c>
      <c r="D274" s="123">
        <v>0</v>
      </c>
      <c r="E274" s="123">
        <v>0</v>
      </c>
      <c r="F274" s="31"/>
      <c r="G274" s="123"/>
      <c r="H274" s="123">
        <v>0</v>
      </c>
      <c r="I274" s="123"/>
      <c r="J274" s="123">
        <v>0</v>
      </c>
      <c r="K274" s="123">
        <v>0</v>
      </c>
      <c r="L274" s="123">
        <v>0</v>
      </c>
      <c r="M274" s="31"/>
      <c r="N274" s="109"/>
    </row>
    <row r="275" spans="1:14">
      <c r="A275" s="261"/>
      <c r="B275" s="14" t="s">
        <v>30</v>
      </c>
      <c r="C275" s="123">
        <v>0</v>
      </c>
      <c r="D275" s="123">
        <v>0</v>
      </c>
      <c r="E275" s="123">
        <v>0</v>
      </c>
      <c r="F275" s="31"/>
      <c r="G275" s="123"/>
      <c r="H275" s="123">
        <v>0</v>
      </c>
      <c r="I275" s="123"/>
      <c r="J275" s="123">
        <v>0</v>
      </c>
      <c r="K275" s="123">
        <v>0</v>
      </c>
      <c r="L275" s="123">
        <v>0</v>
      </c>
      <c r="M275" s="31"/>
      <c r="N275" s="109">
        <f>D275/D405*100</f>
        <v>0</v>
      </c>
    </row>
    <row r="276" spans="1:14" ht="14.25" thickBot="1">
      <c r="A276" s="248"/>
      <c r="B276" s="15" t="s">
        <v>31</v>
      </c>
      <c r="C276" s="16">
        <f t="shared" ref="C276:L276" si="58">C264+C266+C267+C268+C269+C270+C271+C272</f>
        <v>180.71389199999999</v>
      </c>
      <c r="D276" s="16">
        <f t="shared" si="58"/>
        <v>506.79268100000002</v>
      </c>
      <c r="E276" s="16">
        <f t="shared" si="58"/>
        <v>178.014216</v>
      </c>
      <c r="F276" s="16">
        <f>(D276-E276)/E276*100</f>
        <v>184.69225233112843</v>
      </c>
      <c r="G276" s="16">
        <f t="shared" si="58"/>
        <v>669</v>
      </c>
      <c r="H276" s="16">
        <f t="shared" si="58"/>
        <v>125326.98549299999</v>
      </c>
      <c r="I276" s="16">
        <f t="shared" si="58"/>
        <v>9</v>
      </c>
      <c r="J276" s="16">
        <f t="shared" si="58"/>
        <v>58.544162</v>
      </c>
      <c r="K276" s="16">
        <f t="shared" si="58"/>
        <v>150.46606199999997</v>
      </c>
      <c r="L276" s="16">
        <f t="shared" si="58"/>
        <v>66.885069000000001</v>
      </c>
      <c r="M276" s="16">
        <f t="shared" ref="M276:M278" si="59">(K276-L276)/L276*100</f>
        <v>124.96210925640214</v>
      </c>
      <c r="N276" s="110">
        <f>D276/D406*100</f>
        <v>13.018480356424211</v>
      </c>
    </row>
    <row r="277" spans="1:14" ht="15" thickTop="1" thickBot="1">
      <c r="A277" s="250" t="s">
        <v>35</v>
      </c>
      <c r="B277" s="201" t="s">
        <v>19</v>
      </c>
      <c r="C277" s="67">
        <v>42.303865999999999</v>
      </c>
      <c r="D277" s="67">
        <v>56.855263999999998</v>
      </c>
      <c r="E277" s="67">
        <v>18.858136999999999</v>
      </c>
      <c r="F277" s="31">
        <f>(D277-E277)/E277*100</f>
        <v>201.48929345459737</v>
      </c>
      <c r="G277" s="68">
        <v>300</v>
      </c>
      <c r="H277" s="68">
        <v>45439.57288</v>
      </c>
      <c r="I277" s="68">
        <v>20</v>
      </c>
      <c r="J277" s="68">
        <v>1.724985</v>
      </c>
      <c r="K277" s="68">
        <v>17.799289000000002</v>
      </c>
      <c r="L277" s="68">
        <v>0.88627500000000003</v>
      </c>
      <c r="M277" s="31">
        <f t="shared" si="59"/>
        <v>1908.3257453950523</v>
      </c>
      <c r="N277" s="109">
        <f>D277/D394*100</f>
        <v>2.6580715667329042</v>
      </c>
    </row>
    <row r="278" spans="1:14" ht="14.25" thickBot="1">
      <c r="A278" s="250"/>
      <c r="B278" s="201" t="s">
        <v>20</v>
      </c>
      <c r="C278" s="68">
        <v>5.3888749999999996</v>
      </c>
      <c r="D278" s="68">
        <v>5.3888749999999996</v>
      </c>
      <c r="E278" s="68">
        <v>8.6089819999999992</v>
      </c>
      <c r="F278" s="31">
        <f>(D278-E278)/E278*100</f>
        <v>-37.404039176757479</v>
      </c>
      <c r="G278" s="68">
        <v>72</v>
      </c>
      <c r="H278" s="68">
        <v>1440</v>
      </c>
      <c r="I278" s="68">
        <v>10</v>
      </c>
      <c r="J278" s="68">
        <v>1.0088649999999999</v>
      </c>
      <c r="K278" s="68">
        <v>13.21951</v>
      </c>
      <c r="L278" s="68">
        <v>0.73951</v>
      </c>
      <c r="M278" s="31">
        <f t="shared" si="59"/>
        <v>1687.6039539695203</v>
      </c>
      <c r="N278" s="109">
        <f>D278/D395*100</f>
        <v>0.94591607052385807</v>
      </c>
    </row>
    <row r="279" spans="1:14" ht="14.25" thickBot="1">
      <c r="A279" s="250"/>
      <c r="B279" s="201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9"/>
    </row>
    <row r="280" spans="1:14" ht="14.25" thickBot="1">
      <c r="A280" s="250"/>
      <c r="B280" s="201" t="s">
        <v>22</v>
      </c>
      <c r="C280" s="68"/>
      <c r="D280" s="68"/>
      <c r="E280" s="68"/>
      <c r="F280" s="31"/>
      <c r="G280" s="68"/>
      <c r="H280" s="68"/>
      <c r="I280" s="68"/>
      <c r="J280" s="68"/>
      <c r="K280" s="68"/>
      <c r="L280" s="68"/>
      <c r="M280" s="31"/>
      <c r="N280" s="109">
        <f>D280/D397*100</f>
        <v>0</v>
      </c>
    </row>
    <row r="281" spans="1:14" ht="14.25" thickBot="1">
      <c r="A281" s="250"/>
      <c r="B281" s="201" t="s">
        <v>23</v>
      </c>
      <c r="C281" s="68"/>
      <c r="D281" s="68">
        <v>9.4339999999999993E-2</v>
      </c>
      <c r="E281" s="68"/>
      <c r="F281" s="31"/>
      <c r="G281" s="68">
        <v>10</v>
      </c>
      <c r="H281" s="68">
        <v>5</v>
      </c>
      <c r="I281" s="68"/>
      <c r="J281" s="68"/>
      <c r="K281" s="68"/>
      <c r="L281" s="68"/>
      <c r="M281" s="31"/>
      <c r="N281" s="109"/>
    </row>
    <row r="282" spans="1:14" ht="14.25" thickBot="1">
      <c r="A282" s="250"/>
      <c r="B282" s="201" t="s">
        <v>24</v>
      </c>
      <c r="C282" s="68"/>
      <c r="D282" s="68">
        <v>5.7733584999999996</v>
      </c>
      <c r="E282" s="68">
        <v>5.3961990000000002</v>
      </c>
      <c r="F282" s="31">
        <f>(D282-E282)/E282*100</f>
        <v>6.9893549144499563</v>
      </c>
      <c r="G282" s="68">
        <v>2</v>
      </c>
      <c r="H282" s="68">
        <v>20100</v>
      </c>
      <c r="I282" s="68">
        <v>1</v>
      </c>
      <c r="J282" s="68">
        <v>3.7840799999999999</v>
      </c>
      <c r="K282" s="68">
        <v>3.7840799999999999</v>
      </c>
      <c r="L282" s="68">
        <v>0.21750900000000001</v>
      </c>
      <c r="M282" s="31"/>
      <c r="N282" s="109">
        <f>D282/D399*100</f>
        <v>3.5223833700505121</v>
      </c>
    </row>
    <row r="283" spans="1:14" ht="14.25" thickBot="1">
      <c r="A283" s="250"/>
      <c r="B283" s="201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9"/>
    </row>
    <row r="284" spans="1:14" ht="14.25" thickBot="1">
      <c r="A284" s="250"/>
      <c r="B284" s="201" t="s">
        <v>26</v>
      </c>
      <c r="C284" s="68">
        <v>1.66595</v>
      </c>
      <c r="D284" s="68">
        <v>2.1677339999999998</v>
      </c>
      <c r="E284" s="68">
        <v>0.44011299999999998</v>
      </c>
      <c r="F284" s="31">
        <f>(D284-E284)/E284*100</f>
        <v>392.5403248711126</v>
      </c>
      <c r="G284" s="68">
        <v>121</v>
      </c>
      <c r="H284" s="68">
        <v>2784.98</v>
      </c>
      <c r="I284" s="68">
        <v>1</v>
      </c>
      <c r="J284" s="68"/>
      <c r="K284" s="68">
        <v>0.22761000000000001</v>
      </c>
      <c r="L284" s="68">
        <v>0.93059400000000003</v>
      </c>
      <c r="M284" s="31">
        <f>(K284-L284)/L284*100</f>
        <v>-75.541428378003729</v>
      </c>
      <c r="N284" s="109">
        <f>D284/D401*100</f>
        <v>0.55062368527543848</v>
      </c>
    </row>
    <row r="285" spans="1:14" ht="14.25" thickBot="1">
      <c r="A285" s="250"/>
      <c r="B285" s="201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9"/>
    </row>
    <row r="286" spans="1:14" ht="14.25" thickBot="1">
      <c r="A286" s="250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9"/>
    </row>
    <row r="287" spans="1:14" ht="14.25" thickBot="1">
      <c r="A287" s="250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9"/>
    </row>
    <row r="288" spans="1:14" ht="14.25" thickBot="1">
      <c r="A288" s="250"/>
      <c r="B288" s="14" t="s">
        <v>30</v>
      </c>
      <c r="C288" s="34"/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9"/>
    </row>
    <row r="289" spans="1:14" ht="14.25" thickBot="1">
      <c r="A289" s="251"/>
      <c r="B289" s="15" t="s">
        <v>31</v>
      </c>
      <c r="C289" s="16">
        <f t="shared" ref="C289:L289" si="60">C277+C279+C280+C281+C282+C283+C284+C285</f>
        <v>43.969816000000002</v>
      </c>
      <c r="D289" s="16">
        <f t="shared" si="60"/>
        <v>64.890696500000004</v>
      </c>
      <c r="E289" s="16">
        <f t="shared" si="60"/>
        <v>24.694448999999999</v>
      </c>
      <c r="F289" s="16">
        <f t="shared" ref="F289:F295" si="61">(D289-E289)/E289*100</f>
        <v>162.77442553992603</v>
      </c>
      <c r="G289" s="16">
        <f t="shared" si="60"/>
        <v>433</v>
      </c>
      <c r="H289" s="16">
        <f t="shared" si="60"/>
        <v>68329.552879999988</v>
      </c>
      <c r="I289" s="16">
        <f t="shared" si="60"/>
        <v>22</v>
      </c>
      <c r="J289" s="16">
        <f t="shared" si="60"/>
        <v>5.5090649999999997</v>
      </c>
      <c r="K289" s="16">
        <f t="shared" si="60"/>
        <v>21.810979</v>
      </c>
      <c r="L289" s="16">
        <f t="shared" si="60"/>
        <v>2.0343780000000002</v>
      </c>
      <c r="M289" s="16">
        <f t="shared" ref="M289:M292" si="62">(K289-L289)/L289*100</f>
        <v>972.12027459990202</v>
      </c>
      <c r="N289" s="110">
        <f>D289/D406*100</f>
        <v>1.6669109270343534</v>
      </c>
    </row>
    <row r="290" spans="1:14" ht="15" thickTop="1" thickBot="1">
      <c r="A290" s="252" t="s">
        <v>36</v>
      </c>
      <c r="B290" s="18" t="s">
        <v>19</v>
      </c>
      <c r="C290" s="32">
        <v>21.137025000000001</v>
      </c>
      <c r="D290" s="32">
        <v>54.352463</v>
      </c>
      <c r="E290" s="32">
        <v>20.412222</v>
      </c>
      <c r="F290" s="111">
        <f t="shared" si="61"/>
        <v>166.27411263702697</v>
      </c>
      <c r="G290" s="31">
        <v>384</v>
      </c>
      <c r="H290" s="31">
        <v>29487.444630000002</v>
      </c>
      <c r="I290" s="33">
        <v>43</v>
      </c>
      <c r="J290" s="31">
        <v>41.591321000000001</v>
      </c>
      <c r="K290" s="31">
        <v>45.758209999999998</v>
      </c>
      <c r="L290" s="31">
        <v>12.239611</v>
      </c>
      <c r="M290" s="111">
        <f t="shared" si="62"/>
        <v>273.853466421441</v>
      </c>
      <c r="N290" s="112">
        <f t="shared" ref="N290:N295" si="63">D290/D394*100</f>
        <v>2.5410617472852155</v>
      </c>
    </row>
    <row r="291" spans="1:14" ht="14.25" thickBot="1">
      <c r="A291" s="250"/>
      <c r="B291" s="201" t="s">
        <v>20</v>
      </c>
      <c r="C291" s="31">
        <v>11.054531000000001</v>
      </c>
      <c r="D291" s="31">
        <v>24.663212999999999</v>
      </c>
      <c r="E291" s="31">
        <v>8.3933110000000006</v>
      </c>
      <c r="F291" s="31">
        <f t="shared" si="61"/>
        <v>193.84366908363097</v>
      </c>
      <c r="G291" s="31">
        <v>225</v>
      </c>
      <c r="H291" s="31">
        <v>4500</v>
      </c>
      <c r="I291" s="33">
        <v>23</v>
      </c>
      <c r="J291" s="31">
        <v>20.925996000000001</v>
      </c>
      <c r="K291" s="31">
        <v>21.675996000000001</v>
      </c>
      <c r="L291" s="31">
        <v>0.92500000000000004</v>
      </c>
      <c r="M291" s="31">
        <f t="shared" si="62"/>
        <v>2243.350918918919</v>
      </c>
      <c r="N291" s="109">
        <f t="shared" si="63"/>
        <v>4.3291650905713963</v>
      </c>
    </row>
    <row r="292" spans="1:14" ht="14.25" thickBot="1">
      <c r="A292" s="250"/>
      <c r="B292" s="201" t="s">
        <v>21</v>
      </c>
      <c r="C292" s="31">
        <v>0</v>
      </c>
      <c r="D292" s="31">
        <v>0</v>
      </c>
      <c r="E292" s="31">
        <v>0</v>
      </c>
      <c r="F292" s="31" t="e">
        <f t="shared" si="61"/>
        <v>#DIV/0!</v>
      </c>
      <c r="G292" s="31">
        <v>0</v>
      </c>
      <c r="H292" s="31">
        <v>0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2"/>
        <v>#DIV/0!</v>
      </c>
      <c r="N292" s="109">
        <f t="shared" si="63"/>
        <v>0</v>
      </c>
    </row>
    <row r="293" spans="1:14" ht="14.25" thickBot="1">
      <c r="A293" s="250"/>
      <c r="B293" s="201" t="s">
        <v>22</v>
      </c>
      <c r="C293" s="31">
        <v>4.9059999999999998E-3</v>
      </c>
      <c r="D293" s="31">
        <v>0.56918800000000003</v>
      </c>
      <c r="E293" s="31">
        <v>3.7453E-2</v>
      </c>
      <c r="F293" s="31">
        <f t="shared" si="61"/>
        <v>1419.739406723093</v>
      </c>
      <c r="G293" s="31">
        <v>110</v>
      </c>
      <c r="H293" s="31">
        <v>5798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9">
        <f t="shared" si="63"/>
        <v>0.63560922787372731</v>
      </c>
    </row>
    <row r="294" spans="1:14" ht="14.25" thickBot="1">
      <c r="A294" s="250"/>
      <c r="B294" s="201" t="s">
        <v>23</v>
      </c>
      <c r="C294" s="31">
        <v>2.2556690000000001</v>
      </c>
      <c r="D294" s="31">
        <v>3.8594490000000001</v>
      </c>
      <c r="E294" s="31">
        <v>6.1048359999999997</v>
      </c>
      <c r="F294" s="31">
        <f t="shared" si="61"/>
        <v>-36.780463881421213</v>
      </c>
      <c r="G294" s="31">
        <v>45</v>
      </c>
      <c r="H294" s="31">
        <v>36065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9">
        <f t="shared" si="63"/>
        <v>10.668182870577683</v>
      </c>
    </row>
    <row r="295" spans="1:14" ht="14.25" thickBot="1">
      <c r="A295" s="250"/>
      <c r="B295" s="201" t="s">
        <v>24</v>
      </c>
      <c r="C295" s="31">
        <v>0.113207</v>
      </c>
      <c r="D295" s="31">
        <v>0.53610899999999995</v>
      </c>
      <c r="E295" s="31">
        <v>0.15282999999999999</v>
      </c>
      <c r="F295" s="31">
        <f t="shared" si="61"/>
        <v>250.78780344173262</v>
      </c>
      <c r="G295" s="31">
        <v>3</v>
      </c>
      <c r="H295" s="31">
        <v>1038.262236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9">
        <f t="shared" si="63"/>
        <v>0.32708542629639403</v>
      </c>
    </row>
    <row r="296" spans="1:14" ht="14.25" thickBot="1">
      <c r="A296" s="250"/>
      <c r="B296" s="201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9"/>
    </row>
    <row r="297" spans="1:14" ht="14.25" thickBot="1">
      <c r="A297" s="250"/>
      <c r="B297" s="201" t="s">
        <v>26</v>
      </c>
      <c r="C297" s="31">
        <v>8.1487879999999997</v>
      </c>
      <c r="D297" s="31">
        <v>20.110952999999999</v>
      </c>
      <c r="E297" s="31">
        <v>22.695307</v>
      </c>
      <c r="F297" s="31">
        <f>(D297-E297)/E297*100</f>
        <v>-11.38717356852675</v>
      </c>
      <c r="G297" s="31">
        <v>202</v>
      </c>
      <c r="H297" s="31">
        <v>68207.009999999995</v>
      </c>
      <c r="I297" s="33">
        <v>4</v>
      </c>
      <c r="J297" s="31">
        <v>0</v>
      </c>
      <c r="K297" s="31">
        <v>0.705592</v>
      </c>
      <c r="L297" s="31">
        <v>7.128304</v>
      </c>
      <c r="M297" s="31">
        <f>(K297-L297)/L297*100</f>
        <v>-90.101544490807356</v>
      </c>
      <c r="N297" s="109">
        <f>D297/D401*100</f>
        <v>5.1083606453841357</v>
      </c>
    </row>
    <row r="298" spans="1:14" ht="14.25" thickBot="1">
      <c r="A298" s="250"/>
      <c r="B298" s="201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9">
        <f>D298/D402*100</f>
        <v>0</v>
      </c>
    </row>
    <row r="299" spans="1:14" ht="14.25" thickBot="1">
      <c r="A299" s="250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9"/>
    </row>
    <row r="300" spans="1:14" ht="14.25" thickBot="1">
      <c r="A300" s="250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9"/>
    </row>
    <row r="301" spans="1:14" ht="14.25" thickBot="1">
      <c r="A301" s="250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9"/>
    </row>
    <row r="302" spans="1:14" ht="14.25" thickBot="1">
      <c r="A302" s="251"/>
      <c r="B302" s="15" t="s">
        <v>31</v>
      </c>
      <c r="C302" s="16">
        <f t="shared" ref="C302:L302" si="64">C290+C292+C293+C294+C295+C296+C297+C298</f>
        <v>31.659594999999999</v>
      </c>
      <c r="D302" s="16">
        <f t="shared" si="64"/>
        <v>79.428162</v>
      </c>
      <c r="E302" s="16">
        <f t="shared" si="64"/>
        <v>49.402647999999999</v>
      </c>
      <c r="F302" s="16">
        <f>(D302-E302)/E302*100</f>
        <v>60.777134861273026</v>
      </c>
      <c r="G302" s="16">
        <f t="shared" si="64"/>
        <v>744</v>
      </c>
      <c r="H302" s="16">
        <f t="shared" si="64"/>
        <v>140595.71686599997</v>
      </c>
      <c r="I302" s="16">
        <f t="shared" si="64"/>
        <v>47</v>
      </c>
      <c r="J302" s="16">
        <f t="shared" si="64"/>
        <v>41.591321000000001</v>
      </c>
      <c r="K302" s="16">
        <f t="shared" si="64"/>
        <v>46.463802000000001</v>
      </c>
      <c r="L302" s="16">
        <f t="shared" si="64"/>
        <v>19.367915</v>
      </c>
      <c r="M302" s="16">
        <f t="shared" ref="M302:M304" si="65">(K302-L302)/L302*100</f>
        <v>139.90089795416802</v>
      </c>
      <c r="N302" s="110">
        <f>D302/D406*100</f>
        <v>2.0403490529964463</v>
      </c>
    </row>
    <row r="303" spans="1:14" ht="14.25" thickTop="1">
      <c r="A303" s="261" t="s">
        <v>99</v>
      </c>
      <c r="B303" s="201" t="s">
        <v>19</v>
      </c>
      <c r="C303" s="28">
        <v>11.375442</v>
      </c>
      <c r="D303" s="28">
        <v>24.446591000000002</v>
      </c>
      <c r="E303" s="28">
        <v>56.686552000000006</v>
      </c>
      <c r="F303" s="31">
        <f>(D303-E303)/E303*100</f>
        <v>-56.874090701441858</v>
      </c>
      <c r="G303" s="28">
        <v>247</v>
      </c>
      <c r="H303" s="28">
        <v>21035.40338</v>
      </c>
      <c r="I303" s="28">
        <v>81</v>
      </c>
      <c r="J303" s="28">
        <v>10.235120000000002</v>
      </c>
      <c r="K303" s="28">
        <v>13.595720000000002</v>
      </c>
      <c r="L303" s="28">
        <v>5.3749400000000005</v>
      </c>
      <c r="M303" s="31">
        <f t="shared" si="65"/>
        <v>152.9464514952725</v>
      </c>
      <c r="N303" s="109">
        <f>D303/D394*100</f>
        <v>1.1429159565708553</v>
      </c>
    </row>
    <row r="304" spans="1:14">
      <c r="A304" s="261"/>
      <c r="B304" s="201" t="s">
        <v>20</v>
      </c>
      <c r="C304" s="28">
        <v>4.5066040000000003</v>
      </c>
      <c r="D304" s="28">
        <v>10.234435000000001</v>
      </c>
      <c r="E304" s="28">
        <v>26.775893</v>
      </c>
      <c r="F304" s="31">
        <f>(D304-E304)/E304*100</f>
        <v>-61.777427927427098</v>
      </c>
      <c r="G304" s="28">
        <v>126</v>
      </c>
      <c r="H304" s="28">
        <v>2520</v>
      </c>
      <c r="I304" s="28">
        <v>43</v>
      </c>
      <c r="J304" s="28">
        <v>7.5876199999999994</v>
      </c>
      <c r="K304" s="28">
        <v>9.5632199999999994</v>
      </c>
      <c r="L304" s="28">
        <v>3.585483</v>
      </c>
      <c r="M304" s="31">
        <f t="shared" si="65"/>
        <v>166.72055062037666</v>
      </c>
      <c r="N304" s="109">
        <f>D304/D395*100</f>
        <v>1.796463369299129</v>
      </c>
    </row>
    <row r="305" spans="1:14">
      <c r="A305" s="261"/>
      <c r="B305" s="201" t="s">
        <v>21</v>
      </c>
      <c r="C305" s="28">
        <v>0</v>
      </c>
      <c r="D305" s="28">
        <v>1.4966979999999999</v>
      </c>
      <c r="E305" s="28">
        <v>3.7924530000000001</v>
      </c>
      <c r="F305" s="31"/>
      <c r="G305" s="28">
        <v>3</v>
      </c>
      <c r="H305" s="28">
        <v>1945</v>
      </c>
      <c r="I305" s="28">
        <v>0</v>
      </c>
      <c r="J305" s="28"/>
      <c r="K305" s="28"/>
      <c r="L305" s="31"/>
      <c r="M305" s="31"/>
      <c r="N305" s="109"/>
    </row>
    <row r="306" spans="1:14">
      <c r="A306" s="261"/>
      <c r="B306" s="201" t="s">
        <v>22</v>
      </c>
      <c r="C306" s="28">
        <v>0</v>
      </c>
      <c r="D306" s="28">
        <v>0</v>
      </c>
      <c r="E306" s="28">
        <v>0</v>
      </c>
      <c r="F306" s="31"/>
      <c r="G306" s="28">
        <v>0</v>
      </c>
      <c r="H306" s="28">
        <v>0</v>
      </c>
      <c r="I306" s="28">
        <v>0</v>
      </c>
      <c r="J306" s="28"/>
      <c r="K306" s="28"/>
      <c r="L306" s="31"/>
      <c r="M306" s="31"/>
      <c r="N306" s="109"/>
    </row>
    <row r="307" spans="1:14">
      <c r="A307" s="261"/>
      <c r="B307" s="201" t="s">
        <v>23</v>
      </c>
      <c r="C307" s="28">
        <v>0</v>
      </c>
      <c r="D307" s="28">
        <v>0</v>
      </c>
      <c r="E307" s="28">
        <v>0</v>
      </c>
      <c r="F307" s="31"/>
      <c r="G307" s="28">
        <v>0</v>
      </c>
      <c r="H307" s="28">
        <v>4.3E-3</v>
      </c>
      <c r="I307" s="28">
        <v>0</v>
      </c>
      <c r="J307" s="28"/>
      <c r="K307" s="28">
        <v>0</v>
      </c>
      <c r="L307" s="31"/>
      <c r="M307" s="31"/>
      <c r="N307" s="109"/>
    </row>
    <row r="308" spans="1:14">
      <c r="A308" s="261"/>
      <c r="B308" s="201" t="s">
        <v>24</v>
      </c>
      <c r="C308" s="28">
        <v>0.42339599999999999</v>
      </c>
      <c r="D308" s="28">
        <v>3.005471</v>
      </c>
      <c r="E308" s="28">
        <v>4.9175949999999995</v>
      </c>
      <c r="F308" s="31"/>
      <c r="G308" s="28">
        <v>7</v>
      </c>
      <c r="H308" s="28">
        <v>4036.2</v>
      </c>
      <c r="I308" s="28">
        <v>2</v>
      </c>
      <c r="J308" s="28">
        <v>0</v>
      </c>
      <c r="K308" s="28">
        <v>10.122441999999999</v>
      </c>
      <c r="L308" s="31">
        <v>0</v>
      </c>
      <c r="M308" s="31"/>
      <c r="N308" s="109">
        <f>D308/D399*100</f>
        <v>1.8336677117087192</v>
      </c>
    </row>
    <row r="309" spans="1:14">
      <c r="A309" s="261"/>
      <c r="B309" s="201" t="s">
        <v>25</v>
      </c>
      <c r="C309" s="28">
        <v>0</v>
      </c>
      <c r="D309" s="28">
        <v>0</v>
      </c>
      <c r="E309" s="28">
        <v>0</v>
      </c>
      <c r="F309" s="31"/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/>
      <c r="M309" s="31"/>
      <c r="N309" s="109"/>
    </row>
    <row r="310" spans="1:14">
      <c r="A310" s="261"/>
      <c r="B310" s="201" t="s">
        <v>26</v>
      </c>
      <c r="C310" s="28">
        <v>0.99923799999999996</v>
      </c>
      <c r="D310" s="28">
        <v>1.8696650000000001</v>
      </c>
      <c r="E310" s="28">
        <v>2.5482340000000003</v>
      </c>
      <c r="F310" s="31">
        <f>(D310-E310)/E310*100</f>
        <v>-26.628990901149585</v>
      </c>
      <c r="G310" s="28">
        <v>119</v>
      </c>
      <c r="H310" s="28">
        <v>18363.84</v>
      </c>
      <c r="I310" s="28">
        <v>7</v>
      </c>
      <c r="J310" s="28">
        <v>0.93710000000000004</v>
      </c>
      <c r="K310" s="28">
        <v>0.97940000000000005</v>
      </c>
      <c r="L310" s="31">
        <v>22.388660000000002</v>
      </c>
      <c r="M310" s="31"/>
      <c r="N310" s="109">
        <f>D310/D401*100</f>
        <v>0.47491151245056029</v>
      </c>
    </row>
    <row r="311" spans="1:14">
      <c r="A311" s="261"/>
      <c r="B311" s="201" t="s">
        <v>27</v>
      </c>
      <c r="C311" s="28">
        <v>1.4150940000000001</v>
      </c>
      <c r="D311" s="28">
        <v>1.4150940000000001</v>
      </c>
      <c r="E311" s="28">
        <v>0</v>
      </c>
      <c r="F311" s="31"/>
      <c r="G311" s="28">
        <v>1</v>
      </c>
      <c r="H311" s="28">
        <v>1000.3434999999999</v>
      </c>
      <c r="I311" s="28"/>
      <c r="J311" s="28"/>
      <c r="K311" s="28"/>
      <c r="L311" s="31"/>
      <c r="M311" s="31"/>
      <c r="N311" s="109"/>
    </row>
    <row r="312" spans="1:14">
      <c r="A312" s="261"/>
      <c r="B312" s="14" t="s">
        <v>28</v>
      </c>
      <c r="C312" s="31">
        <v>0</v>
      </c>
      <c r="D312" s="31">
        <v>0</v>
      </c>
      <c r="E312" s="31">
        <v>0</v>
      </c>
      <c r="F312" s="31"/>
      <c r="G312" s="28">
        <v>0</v>
      </c>
      <c r="H312" s="28">
        <v>0</v>
      </c>
      <c r="I312" s="28"/>
      <c r="J312" s="28"/>
      <c r="K312" s="28"/>
      <c r="L312" s="34"/>
      <c r="M312" s="31"/>
      <c r="N312" s="109"/>
    </row>
    <row r="313" spans="1:14">
      <c r="A313" s="261"/>
      <c r="B313" s="14" t="s">
        <v>29</v>
      </c>
      <c r="C313" s="31">
        <v>1.4150940000000001</v>
      </c>
      <c r="D313" s="31">
        <v>1.4150940000000001</v>
      </c>
      <c r="E313" s="31">
        <v>0</v>
      </c>
      <c r="F313" s="31"/>
      <c r="G313" s="31">
        <v>1</v>
      </c>
      <c r="H313" s="31">
        <v>1000</v>
      </c>
      <c r="I313" s="31"/>
      <c r="J313" s="31"/>
      <c r="K313" s="31"/>
      <c r="L313" s="31"/>
      <c r="M313" s="31"/>
      <c r="N313" s="109"/>
    </row>
    <row r="314" spans="1:14">
      <c r="A314" s="261"/>
      <c r="B314" s="14" t="s">
        <v>30</v>
      </c>
      <c r="C314" s="31">
        <v>0</v>
      </c>
      <c r="D314" s="31">
        <v>0</v>
      </c>
      <c r="E314" s="31">
        <v>0</v>
      </c>
      <c r="F314" s="31"/>
      <c r="G314" s="31">
        <v>0</v>
      </c>
      <c r="H314" s="31">
        <v>0.34350000000000003</v>
      </c>
      <c r="I314" s="31"/>
      <c r="J314" s="31"/>
      <c r="K314" s="31"/>
      <c r="L314" s="31"/>
      <c r="M314" s="31"/>
      <c r="N314" s="109"/>
    </row>
    <row r="315" spans="1:14" ht="14.25" thickBot="1">
      <c r="A315" s="248"/>
      <c r="B315" s="15" t="s">
        <v>31</v>
      </c>
      <c r="C315" s="16">
        <f t="shared" ref="C315:L315" si="66">C303+C305+C306+C307+C308+C309+C310+C311</f>
        <v>14.21317</v>
      </c>
      <c r="D315" s="16">
        <f t="shared" si="66"/>
        <v>32.233519000000001</v>
      </c>
      <c r="E315" s="16">
        <f t="shared" si="66"/>
        <v>67.944834</v>
      </c>
      <c r="F315" s="16">
        <f>(D315-E315)/E315*100</f>
        <v>-52.559279194059108</v>
      </c>
      <c r="G315" s="16">
        <f t="shared" si="66"/>
        <v>377</v>
      </c>
      <c r="H315" s="16">
        <f t="shared" si="66"/>
        <v>46380.79118</v>
      </c>
      <c r="I315" s="16">
        <f t="shared" si="66"/>
        <v>90</v>
      </c>
      <c r="J315" s="16">
        <f t="shared" si="66"/>
        <v>11.172220000000003</v>
      </c>
      <c r="K315" s="16">
        <f t="shared" si="66"/>
        <v>24.697561999999998</v>
      </c>
      <c r="L315" s="16">
        <f t="shared" si="66"/>
        <v>27.763600000000004</v>
      </c>
      <c r="M315" s="16">
        <f t="shared" ref="M315:M317" si="67">(K315-L315)/L315*100</f>
        <v>-11.043373337751609</v>
      </c>
      <c r="N315" s="110">
        <f>D315/D406*100</f>
        <v>0.82801399793681429</v>
      </c>
    </row>
    <row r="316" spans="1:14" ht="14.25" thickTop="1">
      <c r="A316" s="261" t="s">
        <v>40</v>
      </c>
      <c r="B316" s="201" t="s">
        <v>19</v>
      </c>
      <c r="C316" s="34">
        <v>34.049001000000004</v>
      </c>
      <c r="D316" s="34">
        <v>88.496805000000009</v>
      </c>
      <c r="E316" s="34">
        <v>106.76563700000001</v>
      </c>
      <c r="F316" s="34">
        <f>(D316-E316)/E316*100</f>
        <v>-17.111153469725473</v>
      </c>
      <c r="G316" s="34">
        <v>770</v>
      </c>
      <c r="H316" s="34">
        <v>81223.37376799999</v>
      </c>
      <c r="I316" s="31">
        <v>67</v>
      </c>
      <c r="J316" s="34">
        <v>28.9</v>
      </c>
      <c r="K316" s="34">
        <v>33.75</v>
      </c>
      <c r="L316" s="34">
        <v>48.59</v>
      </c>
      <c r="M316" s="31">
        <f t="shared" si="67"/>
        <v>-30.541263634492701</v>
      </c>
      <c r="N316" s="109">
        <f>D316/D394*100</f>
        <v>4.1373625688767595</v>
      </c>
    </row>
    <row r="317" spans="1:14">
      <c r="A317" s="261"/>
      <c r="B317" s="201" t="s">
        <v>20</v>
      </c>
      <c r="C317" s="34">
        <v>12.856902999999999</v>
      </c>
      <c r="D317" s="34">
        <v>30.331439000000003</v>
      </c>
      <c r="E317" s="34">
        <v>37.095120000000001</v>
      </c>
      <c r="F317" s="31">
        <f>(D317-E317)/E317*100</f>
        <v>-18.233344439915541</v>
      </c>
      <c r="G317" s="34">
        <v>374</v>
      </c>
      <c r="H317" s="34">
        <v>7480</v>
      </c>
      <c r="I317" s="31">
        <v>35</v>
      </c>
      <c r="J317" s="34">
        <v>21.74</v>
      </c>
      <c r="K317" s="34">
        <v>23.67</v>
      </c>
      <c r="L317" s="34">
        <v>10.69</v>
      </c>
      <c r="M317" s="31">
        <f t="shared" si="67"/>
        <v>121.421889616464</v>
      </c>
      <c r="N317" s="109">
        <f>D317/D395*100</f>
        <v>5.3241159967922993</v>
      </c>
    </row>
    <row r="318" spans="1:14">
      <c r="A318" s="261"/>
      <c r="B318" s="201" t="s">
        <v>21</v>
      </c>
      <c r="C318" s="34">
        <v>0</v>
      </c>
      <c r="D318" s="34">
        <v>7.4528300000000005</v>
      </c>
      <c r="E318" s="34">
        <v>7.2641509999999991</v>
      </c>
      <c r="F318" s="31">
        <f>(D318-E318)/E318*100</f>
        <v>2.5973992005397655</v>
      </c>
      <c r="G318" s="34">
        <v>1</v>
      </c>
      <c r="H318" s="34">
        <v>12869.192837000001</v>
      </c>
      <c r="I318" s="31"/>
      <c r="J318" s="34"/>
      <c r="K318" s="34"/>
      <c r="L318" s="34"/>
      <c r="M318" s="31"/>
      <c r="N318" s="109">
        <f>D318/D396*100</f>
        <v>4.690379938440647</v>
      </c>
    </row>
    <row r="319" spans="1:14">
      <c r="A319" s="261"/>
      <c r="B319" s="201" t="s">
        <v>22</v>
      </c>
      <c r="C319" s="34">
        <v>1.1486540000000001</v>
      </c>
      <c r="D319" s="34">
        <v>12.359185</v>
      </c>
      <c r="E319" s="34">
        <v>11.558075000000001</v>
      </c>
      <c r="F319" s="31">
        <f>(D319-E319)/E319*100</f>
        <v>6.9311714969837066</v>
      </c>
      <c r="G319" s="34">
        <v>156</v>
      </c>
      <c r="H319" s="34">
        <v>12103.47</v>
      </c>
      <c r="I319" s="31">
        <v>2</v>
      </c>
      <c r="J319" s="34"/>
      <c r="K319" s="34">
        <v>0.25</v>
      </c>
      <c r="L319" s="34">
        <v>2.44</v>
      </c>
      <c r="M319" s="31">
        <f>(K319-L319)/L319*100</f>
        <v>-89.754098360655746</v>
      </c>
      <c r="N319" s="109">
        <f>D319/D397*100</f>
        <v>13.80143649373942</v>
      </c>
    </row>
    <row r="320" spans="1:14">
      <c r="A320" s="261"/>
      <c r="B320" s="201" t="s">
        <v>23</v>
      </c>
      <c r="C320" s="34">
        <v>0</v>
      </c>
      <c r="D320" s="34">
        <v>0</v>
      </c>
      <c r="E320" s="34">
        <v>0.260378</v>
      </c>
      <c r="F320" s="31"/>
      <c r="G320" s="34">
        <v>0</v>
      </c>
      <c r="H320" s="34">
        <v>0</v>
      </c>
      <c r="I320" s="31"/>
      <c r="J320" s="34"/>
      <c r="K320" s="34"/>
      <c r="L320" s="34"/>
      <c r="M320" s="31"/>
      <c r="N320" s="109"/>
    </row>
    <row r="321" spans="1:14">
      <c r="A321" s="261"/>
      <c r="B321" s="201" t="s">
        <v>24</v>
      </c>
      <c r="C321" s="34">
        <v>3.4565980000000005</v>
      </c>
      <c r="D321" s="34">
        <v>4.9066140000000003</v>
      </c>
      <c r="E321" s="34">
        <v>6.1663249999999996</v>
      </c>
      <c r="F321" s="31">
        <f>(D321-E321)/E321*100</f>
        <v>-20.428877816203322</v>
      </c>
      <c r="G321" s="34">
        <v>8</v>
      </c>
      <c r="H321" s="34">
        <v>5634.3059999999996</v>
      </c>
      <c r="I321" s="31">
        <v>55</v>
      </c>
      <c r="J321" s="34">
        <v>10.44</v>
      </c>
      <c r="K321" s="34">
        <v>15.34</v>
      </c>
      <c r="L321" s="34">
        <v>15.61</v>
      </c>
      <c r="M321" s="31"/>
      <c r="N321" s="109">
        <f>D321/D399*100</f>
        <v>2.9935739408625026</v>
      </c>
    </row>
    <row r="322" spans="1:14">
      <c r="A322" s="261"/>
      <c r="B322" s="201" t="s">
        <v>25</v>
      </c>
      <c r="C322" s="34">
        <v>0</v>
      </c>
      <c r="D322" s="34">
        <v>0</v>
      </c>
      <c r="E322" s="34">
        <v>0</v>
      </c>
      <c r="F322" s="31"/>
      <c r="G322" s="34">
        <v>0</v>
      </c>
      <c r="H322" s="34">
        <v>0</v>
      </c>
      <c r="I322" s="31"/>
      <c r="J322" s="34"/>
      <c r="K322" s="34"/>
      <c r="L322" s="34"/>
      <c r="M322" s="31"/>
      <c r="N322" s="109">
        <f>D322/D400*100</f>
        <v>0</v>
      </c>
    </row>
    <row r="323" spans="1:14">
      <c r="A323" s="261"/>
      <c r="B323" s="201" t="s">
        <v>26</v>
      </c>
      <c r="C323" s="34">
        <v>2.5906950000000002</v>
      </c>
      <c r="D323" s="34">
        <v>40.029244999999996</v>
      </c>
      <c r="E323" s="34">
        <v>52.271780999999997</v>
      </c>
      <c r="F323" s="31">
        <f>(D323-E323)/E323*100</f>
        <v>-23.420927632062131</v>
      </c>
      <c r="G323" s="34">
        <v>342</v>
      </c>
      <c r="H323" s="34">
        <v>100845.728</v>
      </c>
      <c r="I323" s="31">
        <v>11</v>
      </c>
      <c r="J323" s="34">
        <v>1.66</v>
      </c>
      <c r="K323" s="34">
        <v>3.69</v>
      </c>
      <c r="L323" s="34">
        <v>1.4</v>
      </c>
      <c r="M323" s="31">
        <f>(K323-L323)/L323*100</f>
        <v>163.57142857142858</v>
      </c>
      <c r="N323" s="109">
        <f>D323/D401*100</f>
        <v>10.167783685956588</v>
      </c>
    </row>
    <row r="324" spans="1:14">
      <c r="A324" s="261"/>
      <c r="B324" s="201" t="s">
        <v>27</v>
      </c>
      <c r="C324" s="34">
        <v>2.9031129999999998</v>
      </c>
      <c r="D324" s="34">
        <v>2.9031129999999998</v>
      </c>
      <c r="E324" s="31">
        <v>5.8061319999999998</v>
      </c>
      <c r="F324" s="31">
        <f>(D324-E324)/E324*100</f>
        <v>-49.999190510997678</v>
      </c>
      <c r="G324" s="34">
        <v>1</v>
      </c>
      <c r="H324" s="34">
        <v>153.86022299999999</v>
      </c>
      <c r="I324" s="31"/>
      <c r="J324" s="31"/>
      <c r="K324" s="31"/>
      <c r="L324" s="31"/>
      <c r="M324" s="31"/>
      <c r="N324" s="109">
        <f>D324/D402*100</f>
        <v>59.083398374099559</v>
      </c>
    </row>
    <row r="325" spans="1:14">
      <c r="A325" s="261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9"/>
    </row>
    <row r="326" spans="1:14">
      <c r="A326" s="261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9"/>
    </row>
    <row r="327" spans="1:14">
      <c r="A327" s="261"/>
      <c r="B327" s="14" t="s">
        <v>30</v>
      </c>
      <c r="C327" s="31">
        <v>0</v>
      </c>
      <c r="D327" s="31">
        <v>0</v>
      </c>
      <c r="E327" s="31">
        <v>0</v>
      </c>
      <c r="F327" s="31"/>
      <c r="G327" s="31">
        <v>0</v>
      </c>
      <c r="H327" s="31">
        <v>0</v>
      </c>
      <c r="I327" s="31"/>
      <c r="J327" s="31"/>
      <c r="K327" s="31"/>
      <c r="L327" s="31"/>
      <c r="M327" s="31"/>
      <c r="N327" s="109"/>
    </row>
    <row r="328" spans="1:14" ht="14.25" thickBot="1">
      <c r="A328" s="248"/>
      <c r="B328" s="15" t="s">
        <v>31</v>
      </c>
      <c r="C328" s="16">
        <f t="shared" ref="C328:L328" si="68">C316+C318+C319+C320+C321+C322+C323+C324</f>
        <v>44.148061000000006</v>
      </c>
      <c r="D328" s="16">
        <f t="shared" si="68"/>
        <v>156.14779200000001</v>
      </c>
      <c r="E328" s="16">
        <f t="shared" si="68"/>
        <v>190.092479</v>
      </c>
      <c r="F328" s="16">
        <f>(D328-E328)/E328*100</f>
        <v>-17.856933203548778</v>
      </c>
      <c r="G328" s="16">
        <f t="shared" si="68"/>
        <v>1278</v>
      </c>
      <c r="H328" s="16">
        <f t="shared" si="68"/>
        <v>212829.93082799998</v>
      </c>
      <c r="I328" s="16">
        <f t="shared" si="68"/>
        <v>135</v>
      </c>
      <c r="J328" s="16">
        <f t="shared" si="68"/>
        <v>40.999999999999993</v>
      </c>
      <c r="K328" s="16">
        <f t="shared" si="68"/>
        <v>53.03</v>
      </c>
      <c r="L328" s="16">
        <f t="shared" si="68"/>
        <v>68.040000000000006</v>
      </c>
      <c r="M328" s="16">
        <f t="shared" ref="M328:M330" si="69">(K328-L328)/L328*100</f>
        <v>-22.060552616108179</v>
      </c>
      <c r="N328" s="110">
        <f>D328/D406*100</f>
        <v>4.0111213895983902</v>
      </c>
    </row>
    <row r="329" spans="1:14" ht="14.25" thickTop="1">
      <c r="A329" s="261" t="s">
        <v>41</v>
      </c>
      <c r="B329" s="201" t="s">
        <v>19</v>
      </c>
      <c r="C329" s="71">
        <v>14.62</v>
      </c>
      <c r="D329" s="106">
        <v>33.6</v>
      </c>
      <c r="E329" s="106">
        <v>36.19</v>
      </c>
      <c r="F329" s="111">
        <f>(D329-E329)/E329*100</f>
        <v>-7.1566731141199131</v>
      </c>
      <c r="G329" s="72">
        <v>345</v>
      </c>
      <c r="H329" s="72">
        <v>26625.26</v>
      </c>
      <c r="I329" s="72">
        <v>67</v>
      </c>
      <c r="J329" s="72">
        <v>28.17</v>
      </c>
      <c r="K329" s="107">
        <v>51.84</v>
      </c>
      <c r="L329" s="107">
        <v>23.21</v>
      </c>
      <c r="M329" s="34">
        <f t="shared" si="69"/>
        <v>123.35200344679018</v>
      </c>
      <c r="N329" s="109">
        <f>D329/D394*100</f>
        <v>1.5708519908064378</v>
      </c>
    </row>
    <row r="330" spans="1:14">
      <c r="A330" s="261"/>
      <c r="B330" s="201" t="s">
        <v>20</v>
      </c>
      <c r="C330" s="72">
        <v>6.54</v>
      </c>
      <c r="D330" s="107">
        <v>15.22</v>
      </c>
      <c r="E330" s="107">
        <v>16.7</v>
      </c>
      <c r="F330" s="117">
        <f>(D330-E330)/E330*100</f>
        <v>-8.862275449101789</v>
      </c>
      <c r="G330" s="72">
        <v>189</v>
      </c>
      <c r="H330" s="72">
        <v>3780</v>
      </c>
      <c r="I330" s="72">
        <v>37</v>
      </c>
      <c r="J330" s="72">
        <v>24.61</v>
      </c>
      <c r="K330" s="107">
        <v>36.299999999999997</v>
      </c>
      <c r="L330" s="107">
        <v>8.41</v>
      </c>
      <c r="M330" s="31">
        <f t="shared" si="69"/>
        <v>331.62901307966706</v>
      </c>
      <c r="N330" s="109">
        <f>D330/D395*100</f>
        <v>2.6715859234762585</v>
      </c>
    </row>
    <row r="331" spans="1:14">
      <c r="A331" s="261"/>
      <c r="B331" s="201" t="s">
        <v>21</v>
      </c>
      <c r="C331" s="72"/>
      <c r="D331" s="107"/>
      <c r="E331" s="107"/>
      <c r="F331" s="31"/>
      <c r="G331" s="72"/>
      <c r="H331" s="72"/>
      <c r="I331" s="72"/>
      <c r="J331" s="72"/>
      <c r="K331" s="72"/>
      <c r="L331" s="107"/>
      <c r="M331" s="31"/>
      <c r="N331" s="109"/>
    </row>
    <row r="332" spans="1:14">
      <c r="A332" s="261"/>
      <c r="B332" s="201" t="s">
        <v>22</v>
      </c>
      <c r="C332" s="72"/>
      <c r="D332" s="107"/>
      <c r="E332" s="107"/>
      <c r="F332" s="31"/>
      <c r="G332" s="72"/>
      <c r="H332" s="72"/>
      <c r="I332" s="72"/>
      <c r="J332" s="72"/>
      <c r="K332" s="72"/>
      <c r="L332" s="107"/>
      <c r="M332" s="31"/>
      <c r="N332" s="109"/>
    </row>
    <row r="333" spans="1:14">
      <c r="A333" s="261"/>
      <c r="B333" s="201" t="s">
        <v>23</v>
      </c>
      <c r="C333" s="72"/>
      <c r="D333" s="107"/>
      <c r="E333" s="107"/>
      <c r="F333" s="31"/>
      <c r="G333" s="72"/>
      <c r="H333" s="72"/>
      <c r="I333" s="72"/>
      <c r="J333" s="72"/>
      <c r="K333" s="72"/>
      <c r="L333" s="107"/>
      <c r="M333" s="31"/>
      <c r="N333" s="109"/>
    </row>
    <row r="334" spans="1:14">
      <c r="A334" s="261"/>
      <c r="B334" s="201" t="s">
        <v>24</v>
      </c>
      <c r="C334" s="72">
        <v>0.16</v>
      </c>
      <c r="D334" s="107">
        <v>0.16</v>
      </c>
      <c r="E334" s="107">
        <v>0.14000000000000001</v>
      </c>
      <c r="F334" s="117">
        <f>(D334-E334)/E334*100</f>
        <v>14.285714285714276</v>
      </c>
      <c r="G334" s="72">
        <v>1</v>
      </c>
      <c r="H334" s="72">
        <v>200</v>
      </c>
      <c r="I334" s="72"/>
      <c r="J334" s="72"/>
      <c r="K334" s="72"/>
      <c r="L334" s="107"/>
      <c r="M334" s="31" t="e">
        <f>(K334-L334)/L334*100</f>
        <v>#DIV/0!</v>
      </c>
      <c r="N334" s="109">
        <f>D334/D399*100</f>
        <v>9.7617589347358563E-2</v>
      </c>
    </row>
    <row r="335" spans="1:14">
      <c r="A335" s="261"/>
      <c r="B335" s="201" t="s">
        <v>25</v>
      </c>
      <c r="C335" s="72"/>
      <c r="D335" s="107"/>
      <c r="E335" s="107"/>
      <c r="F335" s="31"/>
      <c r="G335" s="72"/>
      <c r="H335" s="72"/>
      <c r="I335" s="74"/>
      <c r="J335" s="74"/>
      <c r="K335" s="74"/>
      <c r="L335" s="138"/>
      <c r="M335" s="31"/>
      <c r="N335" s="109"/>
    </row>
    <row r="336" spans="1:14">
      <c r="A336" s="261"/>
      <c r="B336" s="201" t="s">
        <v>26</v>
      </c>
      <c r="C336" s="72">
        <v>4.99</v>
      </c>
      <c r="D336" s="107">
        <v>5.56</v>
      </c>
      <c r="E336" s="107">
        <v>6.06</v>
      </c>
      <c r="F336" s="117">
        <f>(D336-E336)/E336*100</f>
        <v>-8.2508250825082499</v>
      </c>
      <c r="G336" s="72">
        <v>43</v>
      </c>
      <c r="H336" s="72">
        <v>6696.56</v>
      </c>
      <c r="I336" s="72">
        <v>5</v>
      </c>
      <c r="J336" s="72">
        <v>0.39</v>
      </c>
      <c r="K336" s="107">
        <v>2.61</v>
      </c>
      <c r="L336" s="107">
        <v>1.71</v>
      </c>
      <c r="M336" s="31">
        <f>(K336-L336)/L336*100</f>
        <v>52.631578947368418</v>
      </c>
      <c r="N336" s="109">
        <f>D336/D401*100</f>
        <v>1.4122893722806571</v>
      </c>
    </row>
    <row r="337" spans="1:14">
      <c r="A337" s="261"/>
      <c r="B337" s="201" t="s">
        <v>27</v>
      </c>
      <c r="C337" s="72"/>
      <c r="D337" s="107"/>
      <c r="E337" s="107"/>
      <c r="F337" s="31"/>
      <c r="G337" s="72"/>
      <c r="H337" s="72"/>
      <c r="I337" s="72"/>
      <c r="J337" s="72"/>
      <c r="K337" s="72"/>
      <c r="L337" s="107"/>
      <c r="M337" s="31"/>
      <c r="N337" s="109"/>
    </row>
    <row r="338" spans="1:14">
      <c r="A338" s="261"/>
      <c r="B338" s="14" t="s">
        <v>28</v>
      </c>
      <c r="C338" s="72"/>
      <c r="D338" s="107"/>
      <c r="E338" s="107"/>
      <c r="F338" s="31"/>
      <c r="G338" s="72"/>
      <c r="H338" s="72"/>
      <c r="I338" s="75"/>
      <c r="J338" s="75"/>
      <c r="K338" s="75"/>
      <c r="L338" s="130"/>
      <c r="M338" s="31"/>
      <c r="N338" s="109"/>
    </row>
    <row r="339" spans="1:14">
      <c r="A339" s="261"/>
      <c r="B339" s="14" t="s">
        <v>29</v>
      </c>
      <c r="C339" s="72"/>
      <c r="D339" s="107"/>
      <c r="E339" s="107"/>
      <c r="F339" s="31"/>
      <c r="G339" s="72"/>
      <c r="H339" s="72"/>
      <c r="I339" s="75"/>
      <c r="J339" s="75"/>
      <c r="K339" s="75"/>
      <c r="L339" s="130"/>
      <c r="M339" s="31"/>
      <c r="N339" s="109"/>
    </row>
    <row r="340" spans="1:14">
      <c r="A340" s="261"/>
      <c r="B340" s="14" t="s">
        <v>30</v>
      </c>
      <c r="C340" s="72"/>
      <c r="D340" s="107"/>
      <c r="E340" s="107"/>
      <c r="F340" s="31"/>
      <c r="G340" s="72"/>
      <c r="H340" s="72"/>
      <c r="I340" s="75"/>
      <c r="J340" s="75"/>
      <c r="K340" s="75"/>
      <c r="L340" s="130"/>
      <c r="M340" s="31"/>
      <c r="N340" s="109"/>
    </row>
    <row r="341" spans="1:14" ht="14.25" thickBot="1">
      <c r="A341" s="248"/>
      <c r="B341" s="15" t="s">
        <v>31</v>
      </c>
      <c r="C341" s="16">
        <f t="shared" ref="C341:L341" si="70">C329+C331+C332+C333+C334+C335+C336+C337</f>
        <v>19.77</v>
      </c>
      <c r="D341" s="16">
        <f t="shared" si="70"/>
        <v>39.32</v>
      </c>
      <c r="E341" s="16">
        <f t="shared" si="70"/>
        <v>42.39</v>
      </c>
      <c r="F341" s="16">
        <f>(D341-E341)/E341*100</f>
        <v>-7.2422741212550132</v>
      </c>
      <c r="G341" s="16">
        <f t="shared" si="70"/>
        <v>389</v>
      </c>
      <c r="H341" s="16">
        <f t="shared" si="70"/>
        <v>33521.82</v>
      </c>
      <c r="I341" s="16">
        <f t="shared" si="70"/>
        <v>72</v>
      </c>
      <c r="J341" s="16">
        <f t="shared" si="70"/>
        <v>28.560000000000002</v>
      </c>
      <c r="K341" s="16">
        <f t="shared" si="70"/>
        <v>54.45</v>
      </c>
      <c r="L341" s="16">
        <f t="shared" si="70"/>
        <v>24.92</v>
      </c>
      <c r="M341" s="16">
        <f t="shared" ref="M341:M343" si="71">(K341-L341)/L341*100</f>
        <v>118.4991974317817</v>
      </c>
      <c r="N341" s="110">
        <f>D341/D406*100</f>
        <v>1.010051381571945</v>
      </c>
    </row>
    <row r="342" spans="1:14" ht="14.25" thickTop="1">
      <c r="A342" s="252" t="s">
        <v>67</v>
      </c>
      <c r="B342" s="18" t="s">
        <v>19</v>
      </c>
      <c r="C342" s="32">
        <v>41.608159999999998</v>
      </c>
      <c r="D342" s="32">
        <v>97.314841999999999</v>
      </c>
      <c r="E342" s="32">
        <v>79.031715000000005</v>
      </c>
      <c r="F342" s="111">
        <f>(D342-E342)/E342*100</f>
        <v>23.133911493632642</v>
      </c>
      <c r="G342" s="31">
        <v>846</v>
      </c>
      <c r="H342" s="31">
        <v>88041.840804000007</v>
      </c>
      <c r="I342" s="31">
        <v>113</v>
      </c>
      <c r="J342" s="34">
        <v>7.9760000000000026</v>
      </c>
      <c r="K342" s="31">
        <v>24.448371000000002</v>
      </c>
      <c r="L342" s="31">
        <v>22.745671000000002</v>
      </c>
      <c r="M342" s="111">
        <f t="shared" si="71"/>
        <v>7.4858200490106439</v>
      </c>
      <c r="N342" s="112">
        <f>D342/D394*100</f>
        <v>4.5496194431760095</v>
      </c>
    </row>
    <row r="343" spans="1:14">
      <c r="A343" s="261"/>
      <c r="B343" s="201" t="s">
        <v>20</v>
      </c>
      <c r="C343" s="32">
        <v>13.931391999999999</v>
      </c>
      <c r="D343" s="32">
        <v>33.256270999999998</v>
      </c>
      <c r="E343" s="31">
        <v>33.274956000000003</v>
      </c>
      <c r="F343" s="31">
        <f>(D343-E343)/E343*100</f>
        <v>-5.6153342471752465E-2</v>
      </c>
      <c r="G343" s="31">
        <v>405</v>
      </c>
      <c r="H343" s="31">
        <v>8100</v>
      </c>
      <c r="I343" s="31">
        <v>57</v>
      </c>
      <c r="J343" s="34">
        <v>3.6560000000000006</v>
      </c>
      <c r="K343" s="31">
        <v>10.82666</v>
      </c>
      <c r="L343" s="31">
        <v>4.5381</v>
      </c>
      <c r="M343" s="31">
        <f t="shared" si="71"/>
        <v>138.57253035411296</v>
      </c>
      <c r="N343" s="109">
        <f>D343/D395*100</f>
        <v>5.8375154711505717</v>
      </c>
    </row>
    <row r="344" spans="1:14">
      <c r="A344" s="261"/>
      <c r="B344" s="201" t="s">
        <v>21</v>
      </c>
      <c r="C344" s="32">
        <v>0</v>
      </c>
      <c r="D344" s="32">
        <v>0.127359</v>
      </c>
      <c r="E344" s="31">
        <v>9.4339999999999993E-2</v>
      </c>
      <c r="F344" s="31">
        <f>(D344-E344)/E344*100</f>
        <v>35.000000000000007</v>
      </c>
      <c r="G344" s="31">
        <v>2</v>
      </c>
      <c r="H344" s="31">
        <v>118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9">
        <f>D344/D396*100</f>
        <v>8.015238487659887E-2</v>
      </c>
    </row>
    <row r="345" spans="1:14">
      <c r="A345" s="261"/>
      <c r="B345" s="201" t="s">
        <v>22</v>
      </c>
      <c r="C345" s="32">
        <v>0.18113300000000002</v>
      </c>
      <c r="D345" s="32">
        <v>0.28113300000000002</v>
      </c>
      <c r="E345" s="31">
        <v>0.21698100000000001</v>
      </c>
      <c r="F345" s="31">
        <f>(D345-E345)/E345*100</f>
        <v>29.565722344352736</v>
      </c>
      <c r="G345" s="31">
        <v>6</v>
      </c>
      <c r="H345" s="31">
        <v>1373</v>
      </c>
      <c r="I345" s="31">
        <v>0</v>
      </c>
      <c r="J345" s="34">
        <v>0</v>
      </c>
      <c r="K345" s="31">
        <v>0</v>
      </c>
      <c r="L345" s="31">
        <v>0</v>
      </c>
      <c r="M345" s="31"/>
      <c r="N345" s="109">
        <f>D345/D397*100</f>
        <v>0.31393973354994237</v>
      </c>
    </row>
    <row r="346" spans="1:14">
      <c r="A346" s="261"/>
      <c r="B346" s="201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9"/>
    </row>
    <row r="347" spans="1:14">
      <c r="A347" s="261"/>
      <c r="B347" s="201" t="s">
        <v>24</v>
      </c>
      <c r="C347" s="32">
        <v>2.3648620000000005</v>
      </c>
      <c r="D347" s="32">
        <v>14.059713</v>
      </c>
      <c r="E347" s="31">
        <v>12.268395999999999</v>
      </c>
      <c r="F347" s="31">
        <f>(D347-E347)/E347*100</f>
        <v>14.601069284036816</v>
      </c>
      <c r="G347" s="31">
        <v>24</v>
      </c>
      <c r="H347" s="31">
        <v>12704.021051</v>
      </c>
      <c r="I347" s="31">
        <v>1</v>
      </c>
      <c r="J347" s="34">
        <v>0.21260000000000001</v>
      </c>
      <c r="K347" s="31">
        <v>0.21260000000000001</v>
      </c>
      <c r="L347" s="31">
        <v>1.6128</v>
      </c>
      <c r="M347" s="31"/>
      <c r="N347" s="109">
        <f>D347/D399*100</f>
        <v>8.5779705623482414</v>
      </c>
    </row>
    <row r="348" spans="1:14">
      <c r="A348" s="261"/>
      <c r="B348" s="201" t="s">
        <v>25</v>
      </c>
      <c r="C348" s="32">
        <v>0</v>
      </c>
      <c r="D348" s="32">
        <v>0</v>
      </c>
      <c r="E348" s="33">
        <v>0</v>
      </c>
      <c r="F348" s="31"/>
      <c r="G348" s="31">
        <v>0</v>
      </c>
      <c r="H348" s="31">
        <v>0</v>
      </c>
      <c r="I348" s="31">
        <v>2</v>
      </c>
      <c r="J348" s="34">
        <v>1.36</v>
      </c>
      <c r="K348" s="31">
        <v>2.8220000000000001</v>
      </c>
      <c r="L348" s="33">
        <v>0.75</v>
      </c>
      <c r="M348" s="31"/>
      <c r="N348" s="109"/>
    </row>
    <row r="349" spans="1:14">
      <c r="A349" s="261"/>
      <c r="B349" s="201" t="s">
        <v>26</v>
      </c>
      <c r="C349" s="32">
        <v>2.251968999999999</v>
      </c>
      <c r="D349" s="32">
        <v>8.3174189999999992</v>
      </c>
      <c r="E349" s="31">
        <v>10.835716</v>
      </c>
      <c r="F349" s="31">
        <f>(D349-E349)/E349*100</f>
        <v>-23.24070693620985</v>
      </c>
      <c r="G349" s="31">
        <v>142</v>
      </c>
      <c r="H349" s="31">
        <v>39964.699999999997</v>
      </c>
      <c r="I349" s="31">
        <v>4</v>
      </c>
      <c r="J349" s="34">
        <v>0.18051500000000001</v>
      </c>
      <c r="K349" s="31">
        <v>0.20399600000000001</v>
      </c>
      <c r="L349" s="31">
        <v>2.372754</v>
      </c>
      <c r="M349" s="31">
        <f>(K349-L349)/L349*100</f>
        <v>-91.402564277628443</v>
      </c>
      <c r="N349" s="109">
        <f>D349/D401*100</f>
        <v>2.1126982839038146</v>
      </c>
    </row>
    <row r="350" spans="1:14">
      <c r="A350" s="261"/>
      <c r="B350" s="201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9">
        <f>D350/D402*100</f>
        <v>0</v>
      </c>
    </row>
    <row r="351" spans="1:14">
      <c r="A351" s="261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9"/>
    </row>
    <row r="352" spans="1:14">
      <c r="A352" s="261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9"/>
    </row>
    <row r="353" spans="1:14">
      <c r="A353" s="261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9"/>
    </row>
    <row r="354" spans="1:14" ht="14.25" thickBot="1">
      <c r="A354" s="248"/>
      <c r="B354" s="15" t="s">
        <v>31</v>
      </c>
      <c r="C354" s="16">
        <f t="shared" ref="C354:L354" si="72">C342+C344+C345+C346+C347+C348+C349+C350</f>
        <v>46.406124000000005</v>
      </c>
      <c r="D354" s="16">
        <f t="shared" si="72"/>
        <v>120.100466</v>
      </c>
      <c r="E354" s="16">
        <f t="shared" si="72"/>
        <v>102.44714800000001</v>
      </c>
      <c r="F354" s="16">
        <f>(D354-E354)/E354*100</f>
        <v>17.23163440333154</v>
      </c>
      <c r="G354" s="16">
        <f t="shared" si="72"/>
        <v>1020</v>
      </c>
      <c r="H354" s="16">
        <f t="shared" si="72"/>
        <v>142201.56185500001</v>
      </c>
      <c r="I354" s="16">
        <f t="shared" si="72"/>
        <v>120</v>
      </c>
      <c r="J354" s="16">
        <f t="shared" si="72"/>
        <v>9.729115000000002</v>
      </c>
      <c r="K354" s="16">
        <f t="shared" si="72"/>
        <v>27.686966999999999</v>
      </c>
      <c r="L354" s="16">
        <f t="shared" si="72"/>
        <v>27.481225000000002</v>
      </c>
      <c r="M354" s="16">
        <f t="shared" ref="M354:M356" si="73">(K354-L354)/L354*100</f>
        <v>0.7486638605083914</v>
      </c>
      <c r="N354" s="110">
        <f>D354/D406*100</f>
        <v>3.0851383929484841</v>
      </c>
    </row>
    <row r="355" spans="1:14" ht="15" thickTop="1" thickBot="1">
      <c r="A355" s="252" t="s">
        <v>43</v>
      </c>
      <c r="B355" s="18" t="s">
        <v>19</v>
      </c>
      <c r="C355" s="94">
        <v>5.55</v>
      </c>
      <c r="D355" s="94">
        <v>15.84</v>
      </c>
      <c r="E355" s="94">
        <v>16.62</v>
      </c>
      <c r="F355" s="111">
        <f>(D355-E355)/E355*100</f>
        <v>-4.693140794223833</v>
      </c>
      <c r="G355" s="95">
        <v>154</v>
      </c>
      <c r="H355" s="95">
        <v>15078.72</v>
      </c>
      <c r="I355" s="95">
        <v>20</v>
      </c>
      <c r="J355" s="95">
        <v>3.18</v>
      </c>
      <c r="K355" s="95">
        <v>4.18</v>
      </c>
      <c r="L355" s="95">
        <v>0.54</v>
      </c>
      <c r="M355" s="111">
        <f t="shared" si="73"/>
        <v>674.07407407407391</v>
      </c>
      <c r="N355" s="112">
        <f>D355/D394*100</f>
        <v>0.74054450995160626</v>
      </c>
    </row>
    <row r="356" spans="1:14" ht="14.25" thickBot="1">
      <c r="A356" s="250"/>
      <c r="B356" s="201" t="s">
        <v>20</v>
      </c>
      <c r="C356" s="95">
        <v>2.2000000000000002</v>
      </c>
      <c r="D356" s="95">
        <v>5.99</v>
      </c>
      <c r="E356" s="95">
        <v>7.23</v>
      </c>
      <c r="F356" s="31">
        <f>(D356-E356)/E356*100</f>
        <v>-17.150760719225453</v>
      </c>
      <c r="G356" s="95">
        <v>78</v>
      </c>
      <c r="H356" s="95">
        <v>1560</v>
      </c>
      <c r="I356" s="95">
        <v>9</v>
      </c>
      <c r="J356" s="95">
        <v>2.52</v>
      </c>
      <c r="K356" s="95">
        <v>3.11</v>
      </c>
      <c r="L356" s="95">
        <v>0.16</v>
      </c>
      <c r="M356" s="31">
        <f t="shared" si="73"/>
        <v>1843.7499999999995</v>
      </c>
      <c r="N356" s="109">
        <f>D356/D395*100</f>
        <v>1.0514323049686458</v>
      </c>
    </row>
    <row r="357" spans="1:14" ht="14.25" thickBot="1">
      <c r="A357" s="250"/>
      <c r="B357" s="201" t="s">
        <v>21</v>
      </c>
      <c r="C357" s="95"/>
      <c r="D357" s="95"/>
      <c r="E357" s="95"/>
      <c r="F357" s="31" t="e">
        <f>(D357-E357)/E357*100</f>
        <v>#DIV/0!</v>
      </c>
      <c r="G357" s="95"/>
      <c r="H357" s="95"/>
      <c r="I357" s="95"/>
      <c r="J357" s="95"/>
      <c r="K357" s="95"/>
      <c r="L357" s="95"/>
      <c r="M357" s="31"/>
      <c r="N357" s="109">
        <f>D357/D396*100</f>
        <v>0</v>
      </c>
    </row>
    <row r="358" spans="1:14" ht="14.25" thickBot="1">
      <c r="A358" s="250"/>
      <c r="B358" s="201" t="s">
        <v>22</v>
      </c>
      <c r="C358" s="95"/>
      <c r="D358" s="95"/>
      <c r="E358" s="95">
        <v>0.16</v>
      </c>
      <c r="F358" s="31">
        <f>(D358-E358)/E358*100</f>
        <v>-100</v>
      </c>
      <c r="G358" s="95"/>
      <c r="H358" s="95"/>
      <c r="I358" s="95"/>
      <c r="J358" s="95"/>
      <c r="K358" s="95"/>
      <c r="L358" s="95"/>
      <c r="M358" s="31"/>
      <c r="N358" s="109">
        <f>D358/D397*100</f>
        <v>0</v>
      </c>
    </row>
    <row r="359" spans="1:14" ht="14.25" thickBot="1">
      <c r="A359" s="250"/>
      <c r="B359" s="201" t="s">
        <v>23</v>
      </c>
      <c r="C359" s="95"/>
      <c r="D359" s="95"/>
      <c r="E359" s="95"/>
      <c r="F359" s="31"/>
      <c r="G359" s="95"/>
      <c r="H359" s="95"/>
      <c r="I359" s="95"/>
      <c r="J359" s="95"/>
      <c r="K359" s="95"/>
      <c r="L359" s="95"/>
      <c r="M359" s="31"/>
      <c r="N359" s="109"/>
    </row>
    <row r="360" spans="1:14" ht="14.25" thickBot="1">
      <c r="A360" s="250"/>
      <c r="B360" s="201" t="s">
        <v>24</v>
      </c>
      <c r="C360" s="95">
        <v>0.78</v>
      </c>
      <c r="D360" s="95">
        <v>0.78</v>
      </c>
      <c r="E360" s="95">
        <v>0</v>
      </c>
      <c r="F360" s="31" t="e">
        <f>(D360-E360)/E360*100</f>
        <v>#DIV/0!</v>
      </c>
      <c r="G360" s="95">
        <v>1</v>
      </c>
      <c r="H360" s="95">
        <v>924</v>
      </c>
      <c r="I360" s="95">
        <v>0</v>
      </c>
      <c r="J360" s="95">
        <v>0</v>
      </c>
      <c r="K360" s="95">
        <v>0</v>
      </c>
      <c r="L360" s="95">
        <v>0</v>
      </c>
      <c r="M360" s="31" t="e">
        <f>(K360-L360)/L360*100</f>
        <v>#DIV/0!</v>
      </c>
      <c r="N360" s="109">
        <f>D360/D399*100</f>
        <v>0.47588574806837297</v>
      </c>
    </row>
    <row r="361" spans="1:14" ht="14.25" thickBot="1">
      <c r="A361" s="250"/>
      <c r="B361" s="201" t="s">
        <v>25</v>
      </c>
      <c r="C361" s="95">
        <v>190.02</v>
      </c>
      <c r="D361" s="95">
        <v>190.02</v>
      </c>
      <c r="E361" s="95">
        <v>167.93</v>
      </c>
      <c r="F361" s="31">
        <f>(D361-E361)/E361*100</f>
        <v>13.154290478175431</v>
      </c>
      <c r="G361" s="95">
        <v>16</v>
      </c>
      <c r="H361" s="95">
        <v>3141.48</v>
      </c>
      <c r="I361" s="95">
        <v>12</v>
      </c>
      <c r="J361" s="95">
        <v>1</v>
      </c>
      <c r="K361" s="95">
        <v>1.28</v>
      </c>
      <c r="L361" s="95">
        <v>1.04</v>
      </c>
      <c r="M361" s="31">
        <f>(K361-L361)/L361*100</f>
        <v>23.076923076923077</v>
      </c>
      <c r="N361" s="109">
        <f>D361/D400*100</f>
        <v>20.955564314770189</v>
      </c>
    </row>
    <row r="362" spans="1:14" ht="14.25" thickBot="1">
      <c r="A362" s="250"/>
      <c r="B362" s="201" t="s">
        <v>26</v>
      </c>
      <c r="C362" s="95">
        <v>7.0000000000000007E-2</v>
      </c>
      <c r="D362" s="95">
        <v>7.0000000000000007E-2</v>
      </c>
      <c r="E362" s="95">
        <v>0.05</v>
      </c>
      <c r="F362" s="31">
        <f>(D362-E362)/E362*100</f>
        <v>40.000000000000007</v>
      </c>
      <c r="G362" s="95">
        <v>8</v>
      </c>
      <c r="H362" s="95">
        <v>281.60000000000002</v>
      </c>
      <c r="I362" s="95">
        <v>0</v>
      </c>
      <c r="J362" s="95">
        <v>0</v>
      </c>
      <c r="K362" s="95">
        <v>0</v>
      </c>
      <c r="L362" s="95">
        <v>3.7999999999999999E-2</v>
      </c>
      <c r="M362" s="31">
        <f>(K362-L362)/L362*100</f>
        <v>-100</v>
      </c>
      <c r="N362" s="109">
        <f>D362/D401*100</f>
        <v>1.7780621593461512E-2</v>
      </c>
    </row>
    <row r="363" spans="1:14" ht="14.25" thickBot="1">
      <c r="A363" s="250"/>
      <c r="B363" s="201" t="s">
        <v>27</v>
      </c>
      <c r="C363" s="95"/>
      <c r="D363" s="95"/>
      <c r="E363" s="95"/>
      <c r="F363" s="31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109">
        <f>D363/D402*100</f>
        <v>0</v>
      </c>
    </row>
    <row r="364" spans="1:14" ht="14.25" thickBot="1">
      <c r="A364" s="250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9"/>
    </row>
    <row r="365" spans="1:14" ht="14.25" thickBot="1">
      <c r="A365" s="250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9"/>
    </row>
    <row r="366" spans="1:14" ht="14.25" thickBot="1">
      <c r="A366" s="250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9"/>
    </row>
    <row r="367" spans="1:14" ht="14.25" thickBot="1">
      <c r="A367" s="251"/>
      <c r="B367" s="15" t="s">
        <v>31</v>
      </c>
      <c r="C367" s="16">
        <f t="shared" ref="C367:L367" si="74">C355+C357+C358+C359+C360+C361+C362+C363</f>
        <v>196.42000000000002</v>
      </c>
      <c r="D367" s="16">
        <f t="shared" si="74"/>
        <v>206.71</v>
      </c>
      <c r="E367" s="16">
        <f t="shared" si="74"/>
        <v>184.76000000000002</v>
      </c>
      <c r="F367" s="16">
        <f>(D367-E367)/E367*100</f>
        <v>11.880277116258924</v>
      </c>
      <c r="G367" s="16">
        <f t="shared" si="74"/>
        <v>179</v>
      </c>
      <c r="H367" s="16">
        <f t="shared" si="74"/>
        <v>19425.8</v>
      </c>
      <c r="I367" s="16">
        <f t="shared" si="74"/>
        <v>32</v>
      </c>
      <c r="J367" s="16">
        <f t="shared" si="74"/>
        <v>4.18</v>
      </c>
      <c r="K367" s="16">
        <f t="shared" si="74"/>
        <v>5.46</v>
      </c>
      <c r="L367" s="16">
        <f t="shared" si="74"/>
        <v>1.6180000000000001</v>
      </c>
      <c r="M367" s="16">
        <f>(K367-L367)/L367*100</f>
        <v>237.45364647713222</v>
      </c>
      <c r="N367" s="110">
        <f>D367/D406*100</f>
        <v>5.3099623877094801</v>
      </c>
    </row>
    <row r="368" spans="1:14" ht="14.25" thickTop="1">
      <c r="A368" s="246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4"/>
    </row>
    <row r="369" spans="1:14">
      <c r="A369" s="247"/>
      <c r="B369" s="201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4"/>
    </row>
    <row r="370" spans="1:14">
      <c r="A370" s="247"/>
      <c r="B370" s="201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4"/>
    </row>
    <row r="371" spans="1:14">
      <c r="A371" s="247"/>
      <c r="B371" s="201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4"/>
    </row>
    <row r="372" spans="1:14">
      <c r="A372" s="247"/>
      <c r="B372" s="201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4"/>
    </row>
    <row r="373" spans="1:14">
      <c r="A373" s="247"/>
      <c r="B373" s="201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4"/>
    </row>
    <row r="374" spans="1:14">
      <c r="A374" s="247"/>
      <c r="B374" s="201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114">
        <f>D374/D400*100</f>
        <v>0</v>
      </c>
    </row>
    <row r="375" spans="1:14">
      <c r="A375" s="247"/>
      <c r="B375" s="201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4"/>
    </row>
    <row r="376" spans="1:14">
      <c r="A376" s="247"/>
      <c r="B376" s="201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4"/>
    </row>
    <row r="377" spans="1:14">
      <c r="A377" s="247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4"/>
    </row>
    <row r="378" spans="1:14">
      <c r="A378" s="247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4"/>
    </row>
    <row r="379" spans="1:14">
      <c r="A379" s="247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4"/>
    </row>
    <row r="380" spans="1:14" ht="14.25" thickBot="1">
      <c r="A380" s="248"/>
      <c r="B380" s="15" t="s">
        <v>31</v>
      </c>
      <c r="C380" s="16">
        <f t="shared" ref="C380:L380" si="75">C368+C370+C371+C372+C373+C374+C375+C376</f>
        <v>0</v>
      </c>
      <c r="D380" s="16">
        <f t="shared" si="75"/>
        <v>0</v>
      </c>
      <c r="E380" s="16">
        <f t="shared" si="75"/>
        <v>0</v>
      </c>
      <c r="F380" s="16" t="e">
        <f t="shared" ref="F380:F406" si="76">(D380-E380)/E380*100</f>
        <v>#DIV/0!</v>
      </c>
      <c r="G380" s="16">
        <f t="shared" si="75"/>
        <v>0</v>
      </c>
      <c r="H380" s="16">
        <f t="shared" si="75"/>
        <v>0</v>
      </c>
      <c r="I380" s="16">
        <f t="shared" si="75"/>
        <v>0</v>
      </c>
      <c r="J380" s="16">
        <f t="shared" si="75"/>
        <v>0</v>
      </c>
      <c r="K380" s="16">
        <f t="shared" si="75"/>
        <v>0</v>
      </c>
      <c r="L380" s="16">
        <f t="shared" si="75"/>
        <v>0</v>
      </c>
      <c r="M380" s="16" t="e">
        <f>(K380-L380)/L380*100</f>
        <v>#DIV/0!</v>
      </c>
      <c r="N380" s="110">
        <f>D380/D406*100</f>
        <v>0</v>
      </c>
    </row>
    <row r="381" spans="1:14" ht="14.25" thickTop="1">
      <c r="A381" s="246" t="s">
        <v>119</v>
      </c>
      <c r="B381" s="18" t="s">
        <v>19</v>
      </c>
      <c r="C381" s="34">
        <v>47.629660000000001</v>
      </c>
      <c r="D381" s="34">
        <v>124.49167400000002</v>
      </c>
      <c r="E381" s="34">
        <v>0</v>
      </c>
      <c r="F381" s="34" t="e">
        <f t="shared" si="76"/>
        <v>#DIV/0!</v>
      </c>
      <c r="G381" s="34">
        <v>907</v>
      </c>
      <c r="H381" s="34">
        <v>119044.13202299998</v>
      </c>
      <c r="I381" s="34">
        <v>158</v>
      </c>
      <c r="J381" s="34">
        <v>21.818577000000001</v>
      </c>
      <c r="K381" s="34">
        <v>90.139495999999994</v>
      </c>
      <c r="L381" s="34">
        <v>0</v>
      </c>
      <c r="M381" s="34" t="e">
        <f>(K381-L381)/L381*100</f>
        <v>#DIV/0!</v>
      </c>
      <c r="N381" s="114" t="e">
        <f>D381/D407*100</f>
        <v>#DIV/0!</v>
      </c>
    </row>
    <row r="382" spans="1:14">
      <c r="A382" s="247"/>
      <c r="B382" s="201" t="s">
        <v>20</v>
      </c>
      <c r="C382" s="34">
        <v>13.442467000000001</v>
      </c>
      <c r="D382" s="34">
        <v>29.730498000000001</v>
      </c>
      <c r="E382" s="34">
        <v>0</v>
      </c>
      <c r="F382" s="31" t="e">
        <f t="shared" si="76"/>
        <v>#DIV/0!</v>
      </c>
      <c r="G382" s="34">
        <v>371</v>
      </c>
      <c r="H382" s="34">
        <v>7420</v>
      </c>
      <c r="I382" s="34">
        <v>65</v>
      </c>
      <c r="J382" s="34">
        <v>4.2190000000000003</v>
      </c>
      <c r="K382" s="34">
        <v>16.474384000000001</v>
      </c>
      <c r="L382" s="34">
        <v>0</v>
      </c>
      <c r="M382" s="31" t="e">
        <f>(K382-L382)/L382*100</f>
        <v>#DIV/0!</v>
      </c>
      <c r="N382" s="114"/>
    </row>
    <row r="383" spans="1:14">
      <c r="A383" s="247"/>
      <c r="B383" s="201" t="s">
        <v>21</v>
      </c>
      <c r="C383" s="34">
        <v>0</v>
      </c>
      <c r="D383" s="34">
        <v>0</v>
      </c>
      <c r="E383" s="34">
        <v>0</v>
      </c>
      <c r="F383" s="31" t="e">
        <f t="shared" si="76"/>
        <v>#DIV/0!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1" t="e">
        <f>(K383-L383)/L383*100</f>
        <v>#DIV/0!</v>
      </c>
      <c r="N383" s="114"/>
    </row>
    <row r="384" spans="1:14">
      <c r="A384" s="247"/>
      <c r="B384" s="201" t="s">
        <v>22</v>
      </c>
      <c r="C384" s="34">
        <v>0.38062099999999999</v>
      </c>
      <c r="D384" s="34">
        <v>4.2609000000000004</v>
      </c>
      <c r="E384" s="34">
        <v>0</v>
      </c>
      <c r="F384" s="31" t="e">
        <f t="shared" si="76"/>
        <v>#DIV/0!</v>
      </c>
      <c r="G384" s="34">
        <v>247</v>
      </c>
      <c r="H384" s="34">
        <v>66904.22</v>
      </c>
      <c r="I384" s="34">
        <v>0</v>
      </c>
      <c r="J384" s="34">
        <v>0</v>
      </c>
      <c r="K384" s="34">
        <v>0</v>
      </c>
      <c r="L384" s="34">
        <v>0</v>
      </c>
      <c r="M384" s="31" t="e">
        <f>(K384-L384)/L384*100</f>
        <v>#DIV/0!</v>
      </c>
      <c r="N384" s="114"/>
    </row>
    <row r="385" spans="1:14">
      <c r="A385" s="247"/>
      <c r="B385" s="201" t="s">
        <v>23</v>
      </c>
      <c r="C385" s="34">
        <v>0</v>
      </c>
      <c r="D385" s="34">
        <v>1.1132E-2</v>
      </c>
      <c r="E385" s="34">
        <v>0</v>
      </c>
      <c r="F385" s="34" t="e">
        <f t="shared" si="76"/>
        <v>#DIV/0!</v>
      </c>
      <c r="G385" s="34">
        <v>2</v>
      </c>
      <c r="H385" s="34">
        <v>0.6</v>
      </c>
      <c r="I385" s="34">
        <v>0</v>
      </c>
      <c r="J385" s="34">
        <v>0</v>
      </c>
      <c r="K385" s="34">
        <v>0</v>
      </c>
      <c r="L385" s="34">
        <v>0</v>
      </c>
      <c r="M385" s="31" t="e">
        <f t="shared" ref="M385:M392" si="77">(K385-L385)/L385*100</f>
        <v>#DIV/0!</v>
      </c>
      <c r="N385" s="114"/>
    </row>
    <row r="386" spans="1:14">
      <c r="A386" s="247"/>
      <c r="B386" s="201" t="s">
        <v>24</v>
      </c>
      <c r="C386" s="34">
        <v>9.8636549999999996</v>
      </c>
      <c r="D386" s="34">
        <v>11.720391999999999</v>
      </c>
      <c r="E386" s="34">
        <v>0</v>
      </c>
      <c r="F386" s="31" t="e">
        <f t="shared" si="76"/>
        <v>#DIV/0!</v>
      </c>
      <c r="G386" s="34">
        <v>206</v>
      </c>
      <c r="H386" s="34">
        <v>1670.26</v>
      </c>
      <c r="I386" s="34">
        <v>0</v>
      </c>
      <c r="J386" s="34">
        <v>0.21600000000000003</v>
      </c>
      <c r="K386" s="34">
        <v>0.21600000000000003</v>
      </c>
      <c r="L386" s="34">
        <v>0</v>
      </c>
      <c r="M386" s="31" t="e">
        <f t="shared" si="77"/>
        <v>#DIV/0!</v>
      </c>
      <c r="N386" s="114"/>
    </row>
    <row r="387" spans="1:14">
      <c r="A387" s="247"/>
      <c r="B387" s="201" t="s">
        <v>25</v>
      </c>
      <c r="C387" s="33"/>
      <c r="D387" s="33"/>
      <c r="E387" s="33">
        <v>0</v>
      </c>
      <c r="F387" s="31" t="e">
        <f t="shared" si="76"/>
        <v>#DIV/0!</v>
      </c>
      <c r="G387" s="33"/>
      <c r="H387" s="33"/>
      <c r="I387" s="33"/>
      <c r="J387" s="33"/>
      <c r="K387" s="33"/>
      <c r="L387" s="33">
        <v>0</v>
      </c>
      <c r="M387" s="31" t="e">
        <f t="shared" si="77"/>
        <v>#DIV/0!</v>
      </c>
      <c r="N387" s="114" t="e">
        <f>D387/D413*100</f>
        <v>#VALUE!</v>
      </c>
    </row>
    <row r="388" spans="1:14">
      <c r="A388" s="247"/>
      <c r="B388" s="201" t="s">
        <v>26</v>
      </c>
      <c r="C388" s="34">
        <v>1.909106</v>
      </c>
      <c r="D388" s="34">
        <v>5.6101089999999996</v>
      </c>
      <c r="E388" s="34">
        <v>0</v>
      </c>
      <c r="F388" s="31" t="e">
        <f t="shared" si="76"/>
        <v>#DIV/0!</v>
      </c>
      <c r="G388" s="34">
        <v>377</v>
      </c>
      <c r="H388" s="34">
        <v>22112.15</v>
      </c>
      <c r="I388" s="34">
        <v>4</v>
      </c>
      <c r="J388" s="34">
        <v>7.1514999999999995E-2</v>
      </c>
      <c r="K388" s="34">
        <v>7.1514999999999995E-2</v>
      </c>
      <c r="L388" s="34">
        <v>0</v>
      </c>
      <c r="M388" s="31" t="e">
        <f t="shared" si="77"/>
        <v>#DIV/0!</v>
      </c>
      <c r="N388" s="114"/>
    </row>
    <row r="389" spans="1:14">
      <c r="A389" s="247"/>
      <c r="B389" s="201" t="s">
        <v>27</v>
      </c>
      <c r="C389" s="34">
        <v>0.52273599999999998</v>
      </c>
      <c r="D389" s="34">
        <v>0.59537799999999996</v>
      </c>
      <c r="E389" s="34">
        <v>0</v>
      </c>
      <c r="F389" s="34" t="e">
        <f t="shared" si="76"/>
        <v>#DIV/0!</v>
      </c>
      <c r="G389" s="34">
        <v>1</v>
      </c>
      <c r="H389" s="34">
        <v>20.65</v>
      </c>
      <c r="I389" s="34">
        <v>0</v>
      </c>
      <c r="J389" s="34">
        <v>0</v>
      </c>
      <c r="K389" s="34">
        <v>0</v>
      </c>
      <c r="L389" s="34">
        <v>0</v>
      </c>
      <c r="M389" s="31" t="e">
        <f t="shared" si="77"/>
        <v>#DIV/0!</v>
      </c>
      <c r="N389" s="114"/>
    </row>
    <row r="390" spans="1:14">
      <c r="A390" s="247"/>
      <c r="B390" s="14" t="s">
        <v>28</v>
      </c>
      <c r="C390" s="34"/>
      <c r="D390" s="34"/>
      <c r="E390" s="34">
        <v>0</v>
      </c>
      <c r="F390" s="31" t="e">
        <f t="shared" si="76"/>
        <v>#DIV/0!</v>
      </c>
      <c r="G390" s="34"/>
      <c r="H390" s="34"/>
      <c r="I390" s="34"/>
      <c r="J390" s="34"/>
      <c r="K390" s="34"/>
      <c r="L390" s="34">
        <v>0</v>
      </c>
      <c r="M390" s="31" t="e">
        <f t="shared" si="77"/>
        <v>#DIV/0!</v>
      </c>
      <c r="N390" s="114"/>
    </row>
    <row r="391" spans="1:14">
      <c r="A391" s="247"/>
      <c r="B391" s="14" t="s">
        <v>29</v>
      </c>
      <c r="C391" s="34">
        <v>0</v>
      </c>
      <c r="D391" s="34">
        <v>7.2641999999999998E-2</v>
      </c>
      <c r="E391" s="34">
        <v>0</v>
      </c>
      <c r="F391" s="31" t="e">
        <f t="shared" si="76"/>
        <v>#DIV/0!</v>
      </c>
      <c r="G391" s="34">
        <v>0</v>
      </c>
      <c r="H391" s="34">
        <v>0</v>
      </c>
      <c r="I391" s="34"/>
      <c r="J391" s="34"/>
      <c r="K391" s="34"/>
      <c r="L391" s="34">
        <v>0</v>
      </c>
      <c r="M391" s="31" t="e">
        <f t="shared" si="77"/>
        <v>#DIV/0!</v>
      </c>
      <c r="N391" s="114"/>
    </row>
    <row r="392" spans="1:14">
      <c r="A392" s="247"/>
      <c r="B392" s="14" t="s">
        <v>30</v>
      </c>
      <c r="C392" s="34">
        <v>0.52273599999999998</v>
      </c>
      <c r="D392" s="34">
        <v>0.52273599999999998</v>
      </c>
      <c r="E392" s="34">
        <v>0</v>
      </c>
      <c r="F392" s="31" t="e">
        <f t="shared" si="76"/>
        <v>#DIV/0!</v>
      </c>
      <c r="G392" s="34">
        <v>1</v>
      </c>
      <c r="H392" s="34">
        <v>20.65</v>
      </c>
      <c r="I392" s="34">
        <v>0</v>
      </c>
      <c r="J392" s="34">
        <v>0</v>
      </c>
      <c r="K392" s="34">
        <v>0</v>
      </c>
      <c r="L392" s="34">
        <v>0</v>
      </c>
      <c r="M392" s="31" t="e">
        <f t="shared" si="77"/>
        <v>#DIV/0!</v>
      </c>
      <c r="N392" s="114"/>
    </row>
    <row r="393" spans="1:14" ht="14.25" thickBot="1">
      <c r="A393" s="248"/>
      <c r="B393" s="15" t="s">
        <v>31</v>
      </c>
      <c r="C393" s="16">
        <f t="shared" ref="C393:D393" si="78">C381+C383+C384+C385+C386+C387+C388+C389</f>
        <v>60.305778000000004</v>
      </c>
      <c r="D393" s="16">
        <f t="shared" si="78"/>
        <v>146.68958500000002</v>
      </c>
      <c r="E393" s="16">
        <f t="shared" ref="E393" si="79">E381+E383+E384+E385+E386+E387+E388+E389</f>
        <v>0</v>
      </c>
      <c r="F393" s="16" t="e">
        <f t="shared" si="76"/>
        <v>#DIV/0!</v>
      </c>
      <c r="G393" s="16">
        <f t="shared" ref="G393:K393" si="80">G381+G383+G384+G385+G386+G387+G388+G389</f>
        <v>1740</v>
      </c>
      <c r="H393" s="16">
        <f t="shared" si="80"/>
        <v>209752.01202299999</v>
      </c>
      <c r="I393" s="16">
        <f t="shared" si="80"/>
        <v>162</v>
      </c>
      <c r="J393" s="16">
        <f t="shared" si="80"/>
        <v>22.106092000000004</v>
      </c>
      <c r="K393" s="16">
        <f t="shared" si="80"/>
        <v>90.427010999999993</v>
      </c>
      <c r="L393" s="16">
        <f t="shared" ref="L393" si="81">L381+L383+L384+L385+L386+L387+L388+L389</f>
        <v>0</v>
      </c>
      <c r="M393" s="16" t="e">
        <f>(K393-L393)/L393*100</f>
        <v>#DIV/0!</v>
      </c>
      <c r="N393" s="110">
        <f>D393/D406*100</f>
        <v>3.7681591554289233</v>
      </c>
    </row>
    <row r="394" spans="1:14" ht="15" thickTop="1" thickBot="1">
      <c r="A394" s="261" t="s">
        <v>49</v>
      </c>
      <c r="B394" s="204" t="s">
        <v>19</v>
      </c>
      <c r="C394" s="32">
        <f>C225+C238+C251+C264+C277+C290+C303+C316+C329+C342+C355+C368+C381</f>
        <v>935.70246599999996</v>
      </c>
      <c r="D394" s="32">
        <f t="shared" ref="D394:E394" si="82">D225+D238+D251+D264+D277+D290+D303+D316+D329+D342+D355+D368+D381</f>
        <v>2138.9666369999995</v>
      </c>
      <c r="E394" s="32">
        <f t="shared" si="82"/>
        <v>1768.633589</v>
      </c>
      <c r="F394" s="32">
        <f t="shared" si="76"/>
        <v>20.938935588653436</v>
      </c>
      <c r="G394" s="32">
        <f>G225+G238+G251+G264+G277+G290+G303+G316+G329+G342+G355+G368+G381</f>
        <v>15509</v>
      </c>
      <c r="H394" s="32">
        <f t="shared" ref="H394:I394" si="83">H225+H238+H251+H264+H277+H290+H303+H316+H329+H342+H355+H368+H381</f>
        <v>2209568.6381180007</v>
      </c>
      <c r="I394" s="32">
        <f t="shared" si="83"/>
        <v>1778</v>
      </c>
      <c r="J394" s="32">
        <f>J225+J238+J251+J264+J277+J290+J303+J316+J329+J342+J355+J368+J381</f>
        <v>535.65842299999997</v>
      </c>
      <c r="K394" s="32">
        <f t="shared" ref="K394" si="84">K225+K238+K251+K264+K277+K290+K303+K316+K329+K342+K355+K368+K381</f>
        <v>1358.533424</v>
      </c>
      <c r="L394" s="32">
        <f>L225+L238+L251+L264+L277+L290+L303+L316+L329+L342+L355+L368+L381</f>
        <v>809.45903499999997</v>
      </c>
      <c r="M394" s="32">
        <f t="shared" ref="M394:M406" si="85">(K394-L394)/L394*100</f>
        <v>67.832263926734726</v>
      </c>
      <c r="N394" s="113">
        <f>D394/D406*100</f>
        <v>54.945732625588661</v>
      </c>
    </row>
    <row r="395" spans="1:14" ht="14.25" thickBot="1">
      <c r="A395" s="250"/>
      <c r="B395" s="201" t="s">
        <v>20</v>
      </c>
      <c r="C395" s="32">
        <f>C226+C239+C252+C265+C278+C291+C304+C317+C330+C343+C356+C369+C382</f>
        <v>283.23284000000001</v>
      </c>
      <c r="D395" s="32">
        <f t="shared" ref="D395:E395" si="86">D226+D239+D252+D265+D278+D291+D304+D317+D330+D343+D356+D369+D382</f>
        <v>569.69906400000002</v>
      </c>
      <c r="E395" s="32">
        <f t="shared" si="86"/>
        <v>604.19020899999998</v>
      </c>
      <c r="F395" s="31">
        <f t="shared" si="76"/>
        <v>-5.7086567253525224</v>
      </c>
      <c r="G395" s="32">
        <f>G226+G239+G252+G265+G278+G291+G304+G317+G330+G343+G356+G369+G382</f>
        <v>7601</v>
      </c>
      <c r="H395" s="32">
        <f t="shared" ref="H395:I395" si="87">H226+H239+H252+H265+H278+H291+H304+H317+H330+H343+H356+H369+H382</f>
        <v>151860</v>
      </c>
      <c r="I395" s="32">
        <f t="shared" si="87"/>
        <v>1021</v>
      </c>
      <c r="J395" s="32">
        <f>J226+J239+J252+J265+J278+J291+J304+J317+J330+J343+J356+J369+J382</f>
        <v>208.87364600000004</v>
      </c>
      <c r="K395" s="32">
        <f t="shared" ref="K395" si="88">K226+K239+K252+K265+K278+K291+K304+K317+K330+K343+K356+K369+K382</f>
        <v>570.81756299999995</v>
      </c>
      <c r="L395" s="32">
        <f>L226+L239+L252+L265+L278+L291+L304+L317+L330+L343+L356+L369+L382</f>
        <v>290.69654300000002</v>
      </c>
      <c r="M395" s="31">
        <f t="shared" si="85"/>
        <v>96.362005928636009</v>
      </c>
      <c r="N395" s="109">
        <f>D395/D406*100</f>
        <v>14.634418277554524</v>
      </c>
    </row>
    <row r="396" spans="1:14" ht="14.25" thickBot="1">
      <c r="A396" s="250"/>
      <c r="B396" s="201" t="s">
        <v>21</v>
      </c>
      <c r="C396" s="32">
        <f t="shared" ref="C396:E405" si="89">C227+C240+C253+C266+C279+C292+C305+C318+C331+C344+C357+C370+C383</f>
        <v>42.581382999999988</v>
      </c>
      <c r="D396" s="32">
        <f t="shared" si="89"/>
        <v>158.89608300000003</v>
      </c>
      <c r="E396" s="32">
        <f t="shared" si="89"/>
        <v>90.296727999999987</v>
      </c>
      <c r="F396" s="31">
        <f t="shared" si="76"/>
        <v>75.971030755400193</v>
      </c>
      <c r="G396" s="32">
        <f t="shared" ref="G396:I396" si="90">G227+G240+G253+G266+G279+G292+G305+G318+G331+G344+G357+G370+G383</f>
        <v>157</v>
      </c>
      <c r="H396" s="32">
        <f t="shared" si="90"/>
        <v>133869.99161299999</v>
      </c>
      <c r="I396" s="32">
        <f t="shared" si="90"/>
        <v>6</v>
      </c>
      <c r="J396" s="32">
        <f t="shared" ref="J396:L396" si="91">J227+J240+J253+J266+J279+J292+J305+J318+J331+J344+J357+J370+J383</f>
        <v>0</v>
      </c>
      <c r="K396" s="32">
        <f t="shared" si="91"/>
        <v>10.78312</v>
      </c>
      <c r="L396" s="32">
        <f t="shared" si="91"/>
        <v>20.97</v>
      </c>
      <c r="M396" s="31">
        <f t="shared" si="85"/>
        <v>-48.578350023843583</v>
      </c>
      <c r="N396" s="109">
        <f>D396/D406*100</f>
        <v>4.0817194343977734</v>
      </c>
    </row>
    <row r="397" spans="1:14" ht="14.25" thickBot="1">
      <c r="A397" s="250"/>
      <c r="B397" s="201" t="s">
        <v>22</v>
      </c>
      <c r="C397" s="32">
        <f t="shared" si="89"/>
        <v>36.944831000000001</v>
      </c>
      <c r="D397" s="32">
        <f t="shared" si="89"/>
        <v>89.549989999999994</v>
      </c>
      <c r="E397" s="32">
        <f t="shared" si="89"/>
        <v>29.643459</v>
      </c>
      <c r="F397" s="31">
        <f t="shared" si="76"/>
        <v>202.09021828390536</v>
      </c>
      <c r="G397" s="32">
        <f t="shared" ref="G397:I397" si="92">G228+G241+G254+G267+G280+G293+G306+G319+G332+G345+G358+G371+G384</f>
        <v>3764</v>
      </c>
      <c r="H397" s="32">
        <f t="shared" si="92"/>
        <v>100134.72</v>
      </c>
      <c r="I397" s="32">
        <f t="shared" si="92"/>
        <v>34</v>
      </c>
      <c r="J397" s="32">
        <f t="shared" ref="J397:L397" si="93">J228+J241+J254+J267+J280+J293+J306+J319+J332+J345+J358+J371+J384</f>
        <v>8.7778000000000009</v>
      </c>
      <c r="K397" s="32">
        <f t="shared" si="93"/>
        <v>13.601800000000001</v>
      </c>
      <c r="L397" s="32">
        <f t="shared" si="93"/>
        <v>5.8900000000000006</v>
      </c>
      <c r="M397" s="31">
        <f t="shared" si="85"/>
        <v>130.93039049235992</v>
      </c>
      <c r="N397" s="109">
        <f>D397/D406*100</f>
        <v>2.3003583702760388</v>
      </c>
    </row>
    <row r="398" spans="1:14" ht="14.25" thickBot="1">
      <c r="A398" s="250"/>
      <c r="B398" s="201" t="s">
        <v>23</v>
      </c>
      <c r="C398" s="32">
        <f t="shared" si="89"/>
        <v>5.1679360000000027</v>
      </c>
      <c r="D398" s="32">
        <f t="shared" si="89"/>
        <v>36.177192000000005</v>
      </c>
      <c r="E398" s="32">
        <f t="shared" si="89"/>
        <v>7.5752139999999999</v>
      </c>
      <c r="F398" s="31">
        <f t="shared" si="76"/>
        <v>377.5732012323349</v>
      </c>
      <c r="G398" s="32">
        <f t="shared" ref="G398:I398" si="94">G229+G242+G255+G268+G281+G294+G307+G320+G333+G346+G359+G372+G385</f>
        <v>79</v>
      </c>
      <c r="H398" s="32">
        <f t="shared" si="94"/>
        <v>106036.54430000001</v>
      </c>
      <c r="I398" s="32">
        <f t="shared" si="94"/>
        <v>0</v>
      </c>
      <c r="J398" s="32">
        <f t="shared" ref="J398:L398" si="95">J229+J242+J255+J268+J281+J294+J307+J320+J333+J346+J359+J372+J385</f>
        <v>0</v>
      </c>
      <c r="K398" s="32">
        <f t="shared" si="95"/>
        <v>0</v>
      </c>
      <c r="L398" s="32">
        <f t="shared" si="95"/>
        <v>0</v>
      </c>
      <c r="M398" s="31" t="e">
        <f t="shared" si="85"/>
        <v>#DIV/0!</v>
      </c>
      <c r="N398" s="109">
        <f>D398/D406*100</f>
        <v>0.92931899188691547</v>
      </c>
    </row>
    <row r="399" spans="1:14" ht="14.25" thickBot="1">
      <c r="A399" s="250"/>
      <c r="B399" s="201" t="s">
        <v>24</v>
      </c>
      <c r="C399" s="32">
        <f t="shared" si="89"/>
        <v>57.257531999999998</v>
      </c>
      <c r="D399" s="32">
        <f t="shared" si="89"/>
        <v>163.90488749999997</v>
      </c>
      <c r="E399" s="32">
        <f t="shared" si="89"/>
        <v>129.33422100000001</v>
      </c>
      <c r="F399" s="31">
        <f t="shared" si="76"/>
        <v>26.729713321580956</v>
      </c>
      <c r="G399" s="32">
        <f t="shared" ref="G399:I399" si="96">G230+G243+G256+G269+G282+G295+G308+G321+G334+G347+G360+G373+G386</f>
        <v>576</v>
      </c>
      <c r="H399" s="32">
        <f t="shared" si="96"/>
        <v>248822.43928700004</v>
      </c>
      <c r="I399" s="32">
        <f t="shared" si="96"/>
        <v>98</v>
      </c>
      <c r="J399" s="32">
        <f t="shared" ref="J399:L399" si="97">J230+J243+J256+J269+J282+J295+J308+J321+J334+J347+J360+J373+J386</f>
        <v>88.631298999999999</v>
      </c>
      <c r="K399" s="32">
        <f t="shared" si="97"/>
        <v>181.98144700000003</v>
      </c>
      <c r="L399" s="32">
        <f t="shared" si="97"/>
        <v>42.355483999999997</v>
      </c>
      <c r="M399" s="31">
        <f t="shared" si="85"/>
        <v>329.65262066182515</v>
      </c>
      <c r="N399" s="109">
        <f>D399/D406*100</f>
        <v>4.2103855052331944</v>
      </c>
    </row>
    <row r="400" spans="1:14" ht="14.25" thickBot="1">
      <c r="A400" s="250"/>
      <c r="B400" s="201" t="s">
        <v>25</v>
      </c>
      <c r="C400" s="32">
        <f t="shared" si="89"/>
        <v>417.31037600000002</v>
      </c>
      <c r="D400" s="32">
        <f t="shared" si="89"/>
        <v>906.77586700000006</v>
      </c>
      <c r="E400" s="32">
        <f t="shared" si="89"/>
        <v>520.69749999999999</v>
      </c>
      <c r="F400" s="31">
        <f t="shared" si="76"/>
        <v>74.146383840905727</v>
      </c>
      <c r="G400" s="32">
        <f t="shared" ref="G400:I400" si="98">G231+G244+G257+G270+G283+G296+G309+G322+G335+G348+G361+G374+G387</f>
        <v>123</v>
      </c>
      <c r="H400" s="32">
        <f t="shared" si="98"/>
        <v>19819.719716</v>
      </c>
      <c r="I400" s="32">
        <f t="shared" si="98"/>
        <v>423</v>
      </c>
      <c r="J400" s="32">
        <f t="shared" ref="J400:L400" si="99">J231+J244+J257+J270+J283+J296+J309+J322+J335+J348+J361+J374+J387</f>
        <v>127.91028799999999</v>
      </c>
      <c r="K400" s="32">
        <f t="shared" si="99"/>
        <v>156.402288</v>
      </c>
      <c r="L400" s="32">
        <f t="shared" si="99"/>
        <v>136.06</v>
      </c>
      <c r="M400" s="31">
        <f t="shared" si="85"/>
        <v>14.950968690283695</v>
      </c>
      <c r="N400" s="109">
        <f>D400/D406*100</f>
        <v>23.2932405198232</v>
      </c>
    </row>
    <row r="401" spans="1:14" ht="14.25" thickBot="1">
      <c r="A401" s="250"/>
      <c r="B401" s="201" t="s">
        <v>26</v>
      </c>
      <c r="C401" s="32">
        <f t="shared" si="89"/>
        <v>169.42701000000031</v>
      </c>
      <c r="D401" s="32">
        <f t="shared" si="89"/>
        <v>393.68702400000001</v>
      </c>
      <c r="E401" s="32">
        <f t="shared" si="89"/>
        <v>541.3868359999999</v>
      </c>
      <c r="F401" s="31">
        <f t="shared" si="76"/>
        <v>-27.28175163830543</v>
      </c>
      <c r="G401" s="32">
        <f t="shared" ref="G401:I401" si="100">G232+G245+G258+G271+G284+G297+G310+G323+G336+G349+G362+G375+G388</f>
        <v>15129</v>
      </c>
      <c r="H401" s="32">
        <f t="shared" si="100"/>
        <v>2641071.0404999955</v>
      </c>
      <c r="I401" s="32">
        <f t="shared" si="100"/>
        <v>211</v>
      </c>
      <c r="J401" s="32">
        <f t="shared" ref="J401:L401" si="101">J232+J245+J258+J271+J284+J297+J310+J323+J336+J349+J362+J375+J388</f>
        <v>34.424640999999994</v>
      </c>
      <c r="K401" s="32">
        <f t="shared" si="101"/>
        <v>65.762444000000016</v>
      </c>
      <c r="L401" s="32">
        <f t="shared" si="101"/>
        <v>95.011560000000003</v>
      </c>
      <c r="M401" s="31">
        <f t="shared" si="85"/>
        <v>-30.784797134159238</v>
      </c>
      <c r="N401" s="109">
        <f>D401/D406*100</f>
        <v>10.113024478589711</v>
      </c>
    </row>
    <row r="402" spans="1:14" ht="14.25" thickBot="1">
      <c r="A402" s="250"/>
      <c r="B402" s="201" t="s">
        <v>27</v>
      </c>
      <c r="C402" s="32">
        <f t="shared" si="89"/>
        <v>4.8409430000000002</v>
      </c>
      <c r="D402" s="32">
        <f t="shared" si="89"/>
        <v>4.9135850000000003</v>
      </c>
      <c r="E402" s="32">
        <f t="shared" si="89"/>
        <v>6.1834899999999999</v>
      </c>
      <c r="F402" s="31">
        <f t="shared" si="76"/>
        <v>-20.537026824657268</v>
      </c>
      <c r="G402" s="32">
        <f t="shared" ref="G402:I402" si="102">G233+G246+G259+G272+G285+G298+G311+G324+G337+G350+G363+G376+G389</f>
        <v>3</v>
      </c>
      <c r="H402" s="32">
        <f t="shared" si="102"/>
        <v>1174.8537229999999</v>
      </c>
      <c r="I402" s="32">
        <f t="shared" si="102"/>
        <v>0</v>
      </c>
      <c r="J402" s="32">
        <f t="shared" ref="J402:L402" si="103">J233+J246+J259+J272+J285+J298+J311+J324+J337+J350+J363+J376+J389</f>
        <v>0</v>
      </c>
      <c r="K402" s="32">
        <f t="shared" si="103"/>
        <v>0</v>
      </c>
      <c r="L402" s="32">
        <f t="shared" si="103"/>
        <v>0</v>
      </c>
      <c r="M402" s="31" t="e">
        <f t="shared" si="85"/>
        <v>#DIV/0!</v>
      </c>
      <c r="N402" s="109">
        <f>D402/D406*100</f>
        <v>0.12622007420450623</v>
      </c>
    </row>
    <row r="403" spans="1:14" ht="14.25" thickBot="1">
      <c r="A403" s="250"/>
      <c r="B403" s="14" t="s">
        <v>28</v>
      </c>
      <c r="C403" s="32">
        <f t="shared" si="89"/>
        <v>0</v>
      </c>
      <c r="D403" s="32">
        <f t="shared" si="89"/>
        <v>0</v>
      </c>
      <c r="E403" s="32">
        <f t="shared" si="89"/>
        <v>0</v>
      </c>
      <c r="F403" s="31" t="e">
        <f t="shared" si="76"/>
        <v>#DIV/0!</v>
      </c>
      <c r="G403" s="32">
        <f t="shared" ref="G403:I403" si="104">G234+G247+G260+G273+G286+G299+G312+G325+G338+G351+G364+G377+G390</f>
        <v>0</v>
      </c>
      <c r="H403" s="32">
        <f t="shared" si="104"/>
        <v>0</v>
      </c>
      <c r="I403" s="32">
        <f t="shared" si="104"/>
        <v>0</v>
      </c>
      <c r="J403" s="32">
        <f t="shared" ref="J403:L403" si="105">J234+J247+J260+J273+J286+J299+J312+J325+J338+J351+J364+J377+J390</f>
        <v>0</v>
      </c>
      <c r="K403" s="32">
        <f t="shared" si="105"/>
        <v>0</v>
      </c>
      <c r="L403" s="32">
        <f t="shared" si="105"/>
        <v>0</v>
      </c>
      <c r="M403" s="31" t="e">
        <f t="shared" si="85"/>
        <v>#DIV/0!</v>
      </c>
      <c r="N403" s="109">
        <f>D403/D406*100</f>
        <v>0</v>
      </c>
    </row>
    <row r="404" spans="1:14" ht="14.25" thickBot="1">
      <c r="A404" s="250"/>
      <c r="B404" s="14" t="s">
        <v>29</v>
      </c>
      <c r="C404" s="32">
        <f t="shared" si="89"/>
        <v>1.4150940000000001</v>
      </c>
      <c r="D404" s="32">
        <f t="shared" si="89"/>
        <v>1.4877360000000002</v>
      </c>
      <c r="E404" s="32">
        <f t="shared" si="89"/>
        <v>0.37735800000000003</v>
      </c>
      <c r="F404" s="31">
        <f t="shared" si="76"/>
        <v>294.25055252571826</v>
      </c>
      <c r="G404" s="32">
        <f t="shared" ref="G404:I404" si="106">G235+G248+G261+G274+G287+G300+G313+G326+G339+G352+G365+G378+G391</f>
        <v>1</v>
      </c>
      <c r="H404" s="32">
        <f t="shared" si="106"/>
        <v>1000</v>
      </c>
      <c r="I404" s="32">
        <f t="shared" si="106"/>
        <v>0</v>
      </c>
      <c r="J404" s="32">
        <f t="shared" ref="J404:L404" si="107">J235+J248+J261+J274+J287+J300+J313+J326+J339+J352+J365+J378+J391</f>
        <v>0</v>
      </c>
      <c r="K404" s="32">
        <f t="shared" si="107"/>
        <v>0</v>
      </c>
      <c r="L404" s="32">
        <f t="shared" si="107"/>
        <v>0</v>
      </c>
      <c r="M404" s="31" t="e">
        <f t="shared" si="85"/>
        <v>#DIV/0!</v>
      </c>
      <c r="N404" s="109">
        <f>D404/D406*100</f>
        <v>3.8216932914911475E-2</v>
      </c>
    </row>
    <row r="405" spans="1:14" ht="14.25" thickBot="1">
      <c r="A405" s="250"/>
      <c r="B405" s="14" t="s">
        <v>30</v>
      </c>
      <c r="C405" s="32">
        <f t="shared" si="89"/>
        <v>0.52273599999999998</v>
      </c>
      <c r="D405" s="32">
        <f t="shared" si="89"/>
        <v>0.52273599999999998</v>
      </c>
      <c r="E405" s="32">
        <f t="shared" si="89"/>
        <v>0</v>
      </c>
      <c r="F405" s="31" t="e">
        <f t="shared" si="76"/>
        <v>#DIV/0!</v>
      </c>
      <c r="G405" s="32">
        <f t="shared" ref="G405:I405" si="108">G236+G249+G262+G275+G288+G301+G314+G327+G340+G353+G366+G379+G392</f>
        <v>1</v>
      </c>
      <c r="H405" s="32">
        <f t="shared" si="108"/>
        <v>20.993499999999997</v>
      </c>
      <c r="I405" s="32">
        <f t="shared" si="108"/>
        <v>0</v>
      </c>
      <c r="J405" s="32">
        <f t="shared" ref="J405:L405" si="109">J236+J249+J262+J275+J288+J301+J314+J327+J340+J353+J366+J379+J392</f>
        <v>0</v>
      </c>
      <c r="K405" s="32">
        <f t="shared" si="109"/>
        <v>0</v>
      </c>
      <c r="L405" s="32">
        <f t="shared" si="109"/>
        <v>0</v>
      </c>
      <c r="M405" s="31" t="e">
        <f t="shared" si="85"/>
        <v>#DIV/0!</v>
      </c>
      <c r="N405" s="109">
        <f>D405/D406*100</f>
        <v>1.3428032019262263E-2</v>
      </c>
    </row>
    <row r="406" spans="1:14" ht="14.25" thickBot="1">
      <c r="A406" s="251"/>
      <c r="B406" s="15" t="s">
        <v>31</v>
      </c>
      <c r="C406" s="16">
        <f t="shared" ref="C406:L406" si="110">C394+C396+C397+C398+C399+C400+C401+C402</f>
        <v>1669.2324770000002</v>
      </c>
      <c r="D406" s="16">
        <f t="shared" si="110"/>
        <v>3892.8712654999995</v>
      </c>
      <c r="E406" s="16">
        <f t="shared" si="110"/>
        <v>3093.7510369999995</v>
      </c>
      <c r="F406" s="16">
        <f t="shared" si="76"/>
        <v>25.830140141945755</v>
      </c>
      <c r="G406" s="16">
        <f t="shared" si="110"/>
        <v>35340</v>
      </c>
      <c r="H406" s="16">
        <f t="shared" si="110"/>
        <v>5460497.9472569963</v>
      </c>
      <c r="I406" s="16">
        <f t="shared" si="110"/>
        <v>2550</v>
      </c>
      <c r="J406" s="16">
        <f t="shared" si="110"/>
        <v>795.40245099999993</v>
      </c>
      <c r="K406" s="16">
        <f t="shared" si="110"/>
        <v>1787.064523</v>
      </c>
      <c r="L406" s="16">
        <f t="shared" si="110"/>
        <v>1109.746079</v>
      </c>
      <c r="M406" s="16">
        <f t="shared" si="85"/>
        <v>61.033641552519512</v>
      </c>
      <c r="N406" s="110">
        <f>D406/D406*100</f>
        <v>100</v>
      </c>
    </row>
    <row r="407" spans="1:14" ht="14.25" thickTop="1"/>
    <row r="409" spans="1:14">
      <c r="A409" s="210" t="s">
        <v>130</v>
      </c>
      <c r="B409" s="210"/>
      <c r="C409" s="210"/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</row>
    <row r="410" spans="1:14">
      <c r="A410" s="210"/>
      <c r="B410" s="210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</row>
    <row r="411" spans="1:14" ht="14.25" thickBot="1">
      <c r="A411" s="249" t="str">
        <f>A3</f>
        <v>财字3号表                                             （2023年1-2月）                                           单位：万元</v>
      </c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M411" s="249"/>
      <c r="N411" s="249"/>
    </row>
    <row r="412" spans="1:14" ht="14.25" thickBot="1">
      <c r="A412" s="266" t="s">
        <v>2</v>
      </c>
      <c r="B412" s="37" t="s">
        <v>3</v>
      </c>
      <c r="C412" s="217" t="s">
        <v>4</v>
      </c>
      <c r="D412" s="217"/>
      <c r="E412" s="217"/>
      <c r="F412" s="253"/>
      <c r="G412" s="212" t="s">
        <v>5</v>
      </c>
      <c r="H412" s="253"/>
      <c r="I412" s="212" t="s">
        <v>6</v>
      </c>
      <c r="J412" s="218"/>
      <c r="K412" s="218"/>
      <c r="L412" s="218"/>
      <c r="M412" s="218"/>
      <c r="N412" s="270" t="s">
        <v>7</v>
      </c>
    </row>
    <row r="413" spans="1:14" ht="14.25" thickBot="1">
      <c r="A413" s="266"/>
      <c r="B413" s="24" t="s">
        <v>8</v>
      </c>
      <c r="C413" s="219" t="s">
        <v>9</v>
      </c>
      <c r="D413" s="219" t="s">
        <v>10</v>
      </c>
      <c r="E413" s="219" t="s">
        <v>11</v>
      </c>
      <c r="F413" s="201" t="s">
        <v>12</v>
      </c>
      <c r="G413" s="219" t="s">
        <v>13</v>
      </c>
      <c r="H413" s="219" t="s">
        <v>14</v>
      </c>
      <c r="I413" s="201" t="s">
        <v>13</v>
      </c>
      <c r="J413" s="254" t="s">
        <v>15</v>
      </c>
      <c r="K413" s="255"/>
      <c r="L413" s="256"/>
      <c r="M413" s="97" t="s">
        <v>12</v>
      </c>
      <c r="N413" s="271"/>
    </row>
    <row r="414" spans="1:14" ht="14.25" thickBot="1">
      <c r="A414" s="266"/>
      <c r="B414" s="38" t="s">
        <v>16</v>
      </c>
      <c r="C414" s="220"/>
      <c r="D414" s="220"/>
      <c r="E414" s="220"/>
      <c r="F414" s="205" t="s">
        <v>17</v>
      </c>
      <c r="G414" s="257"/>
      <c r="H414" s="257"/>
      <c r="I414" s="24" t="s">
        <v>18</v>
      </c>
      <c r="J414" s="203" t="s">
        <v>9</v>
      </c>
      <c r="K414" s="25" t="s">
        <v>10</v>
      </c>
      <c r="L414" s="203" t="s">
        <v>11</v>
      </c>
      <c r="M414" s="201" t="s">
        <v>17</v>
      </c>
      <c r="N414" s="116" t="s">
        <v>17</v>
      </c>
    </row>
    <row r="415" spans="1:14" ht="14.25" thickBot="1">
      <c r="A415" s="266"/>
      <c r="B415" s="201" t="s">
        <v>19</v>
      </c>
      <c r="C415" s="71">
        <v>291.21723700000001</v>
      </c>
      <c r="D415" s="71">
        <v>760.17717900000002</v>
      </c>
      <c r="E415" s="71">
        <v>580.38</v>
      </c>
      <c r="F415" s="31">
        <f t="shared" ref="F415:F423" si="111">(D415-E415)/E415*100</f>
        <v>30.979216892380855</v>
      </c>
      <c r="G415" s="75">
        <v>5753</v>
      </c>
      <c r="H415" s="75">
        <v>719766.34</v>
      </c>
      <c r="I415" s="75">
        <v>571</v>
      </c>
      <c r="J415" s="72">
        <v>126.70603300000001</v>
      </c>
      <c r="K415" s="72">
        <v>207.28164000000001</v>
      </c>
      <c r="L415" s="72">
        <v>247.01</v>
      </c>
      <c r="M415" s="31">
        <f t="shared" ref="M415:M422" si="112">(K415-L415)/L415*100</f>
        <v>-16.083705113153307</v>
      </c>
      <c r="N415" s="109">
        <f t="shared" ref="N415:N423" si="113">D415/D519*100</f>
        <v>54.20739485808771</v>
      </c>
    </row>
    <row r="416" spans="1:14" ht="14.25" thickBot="1">
      <c r="A416" s="266"/>
      <c r="B416" s="201" t="s">
        <v>20</v>
      </c>
      <c r="C416" s="71">
        <v>98.989828000000017</v>
      </c>
      <c r="D416" s="71">
        <v>244.276466</v>
      </c>
      <c r="E416" s="71">
        <v>207.64</v>
      </c>
      <c r="F416" s="31">
        <f t="shared" si="111"/>
        <v>17.644223656328268</v>
      </c>
      <c r="G416" s="75">
        <v>3098</v>
      </c>
      <c r="H416" s="75">
        <v>61960</v>
      </c>
      <c r="I416" s="75">
        <v>336</v>
      </c>
      <c r="J416" s="72">
        <v>45.275227999999998</v>
      </c>
      <c r="K416" s="72">
        <v>86.122382999999999</v>
      </c>
      <c r="L416" s="72">
        <v>113.2</v>
      </c>
      <c r="M416" s="31">
        <f t="shared" si="112"/>
        <v>-23.920156360424031</v>
      </c>
      <c r="N416" s="109">
        <f t="shared" si="113"/>
        <v>59.138717004788568</v>
      </c>
    </row>
    <row r="417" spans="1:14" ht="14.25" thickBot="1">
      <c r="A417" s="266"/>
      <c r="B417" s="201" t="s">
        <v>21</v>
      </c>
      <c r="C417" s="71">
        <v>6.20364</v>
      </c>
      <c r="D417" s="71">
        <v>28.10641</v>
      </c>
      <c r="E417" s="71">
        <v>30.27</v>
      </c>
      <c r="F417" s="31">
        <f t="shared" si="111"/>
        <v>-7.1476379253386169</v>
      </c>
      <c r="G417" s="75">
        <v>49</v>
      </c>
      <c r="H417" s="75">
        <v>29650.61</v>
      </c>
      <c r="I417" s="75">
        <v>47</v>
      </c>
      <c r="J417" s="72">
        <v>12.033104999999995</v>
      </c>
      <c r="K417" s="72">
        <v>38.825769999999999</v>
      </c>
      <c r="L417" s="72">
        <v>3.1</v>
      </c>
      <c r="M417" s="31">
        <f t="shared" si="112"/>
        <v>1152.4441935483869</v>
      </c>
      <c r="N417" s="109">
        <f t="shared" si="113"/>
        <v>49.966077926140414</v>
      </c>
    </row>
    <row r="418" spans="1:14" ht="14.25" thickBot="1">
      <c r="A418" s="266"/>
      <c r="B418" s="201" t="s">
        <v>22</v>
      </c>
      <c r="C418" s="71">
        <v>31.641869</v>
      </c>
      <c r="D418" s="71">
        <v>86.453716999999997</v>
      </c>
      <c r="E418" s="71">
        <v>45.42</v>
      </c>
      <c r="F418" s="31">
        <f t="shared" si="111"/>
        <v>90.342837956847191</v>
      </c>
      <c r="G418" s="75">
        <v>6798</v>
      </c>
      <c r="H418" s="75">
        <v>54702.92</v>
      </c>
      <c r="I418" s="75">
        <v>156</v>
      </c>
      <c r="J418" s="72">
        <v>7.9931999999999999</v>
      </c>
      <c r="K418" s="72">
        <v>21.714320000000001</v>
      </c>
      <c r="L418" s="72">
        <v>36.46</v>
      </c>
      <c r="M418" s="31">
        <f t="shared" si="112"/>
        <v>-40.443444871091607</v>
      </c>
      <c r="N418" s="109">
        <f t="shared" si="113"/>
        <v>38.299969565126865</v>
      </c>
    </row>
    <row r="419" spans="1:14" ht="14.25" thickBot="1">
      <c r="A419" s="266"/>
      <c r="B419" s="201" t="s">
        <v>23</v>
      </c>
      <c r="C419" s="71">
        <v>0.16731899999999977</v>
      </c>
      <c r="D419" s="71">
        <v>1.9558249999999999</v>
      </c>
      <c r="E419" s="71">
        <v>3.56</v>
      </c>
      <c r="F419" s="31">
        <f t="shared" si="111"/>
        <v>-45.061095505617985</v>
      </c>
      <c r="G419" s="75">
        <v>19</v>
      </c>
      <c r="H419" s="75">
        <v>172.45</v>
      </c>
      <c r="I419" s="75">
        <v>0</v>
      </c>
      <c r="J419" s="72">
        <v>0</v>
      </c>
      <c r="K419" s="72"/>
      <c r="L419" s="72"/>
      <c r="M419" s="31" t="e">
        <f t="shared" si="112"/>
        <v>#DIV/0!</v>
      </c>
      <c r="N419" s="109">
        <f t="shared" si="113"/>
        <v>93.420970298930868</v>
      </c>
    </row>
    <row r="420" spans="1:14" ht="14.25" thickBot="1">
      <c r="A420" s="266"/>
      <c r="B420" s="201" t="s">
        <v>24</v>
      </c>
      <c r="C420" s="71">
        <v>21.059287999999999</v>
      </c>
      <c r="D420" s="71">
        <v>24.081272999999999</v>
      </c>
      <c r="E420" s="71">
        <v>420.26</v>
      </c>
      <c r="F420" s="31">
        <f t="shared" si="111"/>
        <v>-94.269910769523619</v>
      </c>
      <c r="G420" s="75">
        <v>77</v>
      </c>
      <c r="H420" s="75">
        <v>8020.26</v>
      </c>
      <c r="I420" s="75">
        <v>9</v>
      </c>
      <c r="J420" s="72">
        <v>1.4306030000000001</v>
      </c>
      <c r="K420" s="72">
        <v>1.8363510000000001</v>
      </c>
      <c r="L420" s="72">
        <v>232.44</v>
      </c>
      <c r="M420" s="31">
        <f t="shared" si="112"/>
        <v>-99.209967733608678</v>
      </c>
      <c r="N420" s="109">
        <f t="shared" si="113"/>
        <v>17.456064834776569</v>
      </c>
    </row>
    <row r="421" spans="1:14" ht="14.25" thickBot="1">
      <c r="A421" s="266"/>
      <c r="B421" s="201" t="s">
        <v>25</v>
      </c>
      <c r="C421" s="71">
        <v>138.14807999999999</v>
      </c>
      <c r="D421" s="71">
        <v>410.77008000000001</v>
      </c>
      <c r="E421" s="71">
        <v>298.77</v>
      </c>
      <c r="F421" s="31">
        <f t="shared" si="111"/>
        <v>37.487056933427063</v>
      </c>
      <c r="G421" s="75">
        <v>7</v>
      </c>
      <c r="H421" s="75">
        <v>8519.65</v>
      </c>
      <c r="I421" s="75">
        <v>124</v>
      </c>
      <c r="J421" s="72">
        <v>59.341609999999996</v>
      </c>
      <c r="K421" s="72">
        <v>68.631609999999995</v>
      </c>
      <c r="L421" s="72">
        <v>74.67</v>
      </c>
      <c r="M421" s="31">
        <f t="shared" si="112"/>
        <v>-8.0867684478371586</v>
      </c>
      <c r="N421" s="109">
        <f t="shared" si="113"/>
        <v>45.418995877384098</v>
      </c>
    </row>
    <row r="422" spans="1:14" ht="14.25" thickBot="1">
      <c r="A422" s="266"/>
      <c r="B422" s="201" t="s">
        <v>26</v>
      </c>
      <c r="C422" s="71">
        <v>252.89117300000001</v>
      </c>
      <c r="D422" s="71">
        <v>287.43769800000001</v>
      </c>
      <c r="E422" s="71">
        <v>129.19999999999999</v>
      </c>
      <c r="F422" s="31">
        <f t="shared" si="111"/>
        <v>122.47499845201241</v>
      </c>
      <c r="G422" s="75">
        <v>9671</v>
      </c>
      <c r="H422" s="75">
        <v>722388.65</v>
      </c>
      <c r="I422" s="75">
        <v>75</v>
      </c>
      <c r="J422" s="72">
        <v>6.2827650000000048</v>
      </c>
      <c r="K422" s="72">
        <v>27.12</v>
      </c>
      <c r="L422" s="72">
        <v>10.06</v>
      </c>
      <c r="M422" s="31">
        <f t="shared" si="112"/>
        <v>169.58250497017895</v>
      </c>
      <c r="N422" s="109">
        <f t="shared" si="113"/>
        <v>77.758478764481453</v>
      </c>
    </row>
    <row r="423" spans="1:14" ht="14.25" thickBot="1">
      <c r="A423" s="266"/>
      <c r="B423" s="201" t="s">
        <v>27</v>
      </c>
      <c r="C423" s="71">
        <v>0.63188699999999998</v>
      </c>
      <c r="D423" s="71">
        <v>0.63188699999999998</v>
      </c>
      <c r="E423" s="71"/>
      <c r="F423" s="31" t="e">
        <f t="shared" si="111"/>
        <v>#DIV/0!</v>
      </c>
      <c r="G423" s="75">
        <v>1</v>
      </c>
      <c r="H423" s="75">
        <v>22.33</v>
      </c>
      <c r="I423" s="75">
        <v>0</v>
      </c>
      <c r="J423" s="72"/>
      <c r="K423" s="72"/>
      <c r="L423" s="72"/>
      <c r="M423" s="31"/>
      <c r="N423" s="109">
        <f t="shared" si="113"/>
        <v>100</v>
      </c>
    </row>
    <row r="424" spans="1:14" ht="14.25" thickBot="1">
      <c r="A424" s="266"/>
      <c r="B424" s="14" t="s">
        <v>28</v>
      </c>
      <c r="C424" s="71"/>
      <c r="D424" s="71"/>
      <c r="E424" s="71"/>
      <c r="F424" s="31"/>
      <c r="G424" s="75"/>
      <c r="H424" s="75"/>
      <c r="I424" s="75"/>
      <c r="J424" s="72"/>
      <c r="K424" s="72"/>
      <c r="L424" s="72"/>
      <c r="M424" s="31"/>
      <c r="N424" s="109"/>
    </row>
    <row r="425" spans="1:14" ht="14.25" thickBot="1">
      <c r="A425" s="266"/>
      <c r="B425" s="14" t="s">
        <v>29</v>
      </c>
      <c r="C425" s="71"/>
      <c r="D425" s="71"/>
      <c r="E425" s="71"/>
      <c r="F425" s="31" t="e">
        <f>(D425-E425)/E425*100</f>
        <v>#DIV/0!</v>
      </c>
      <c r="G425" s="75"/>
      <c r="H425" s="75"/>
      <c r="I425" s="75"/>
      <c r="J425" s="72"/>
      <c r="K425" s="72"/>
      <c r="L425" s="72"/>
      <c r="M425" s="31"/>
      <c r="N425" s="109" t="e">
        <f>D425/D529*100</f>
        <v>#DIV/0!</v>
      </c>
    </row>
    <row r="426" spans="1:14" ht="14.25" thickBot="1">
      <c r="A426" s="266"/>
      <c r="B426" s="14" t="s">
        <v>30</v>
      </c>
      <c r="C426" s="71">
        <v>0.63188699999999998</v>
      </c>
      <c r="D426" s="71">
        <v>0.63188699999999998</v>
      </c>
      <c r="E426" s="71"/>
      <c r="F426" s="31"/>
      <c r="G426" s="75">
        <v>1</v>
      </c>
      <c r="H426" s="75">
        <v>22.33</v>
      </c>
      <c r="I426" s="75">
        <v>0</v>
      </c>
      <c r="J426" s="72"/>
      <c r="K426" s="72"/>
      <c r="L426" s="72"/>
      <c r="M426" s="31"/>
      <c r="N426" s="109">
        <f>D426/D530*100</f>
        <v>100</v>
      </c>
    </row>
    <row r="427" spans="1:14" ht="14.25" thickBot="1">
      <c r="A427" s="269"/>
      <c r="B427" s="15" t="s">
        <v>31</v>
      </c>
      <c r="C427" s="16">
        <f>C415+C417+C418+C419+C420+C421+C422+C423</f>
        <v>741.96049300000004</v>
      </c>
      <c r="D427" s="16">
        <f t="shared" ref="D427:L427" si="114">D415+D417+D418+D419+D420+D421+D422+D423</f>
        <v>1599.614069</v>
      </c>
      <c r="E427" s="16">
        <f t="shared" si="114"/>
        <v>1507.86</v>
      </c>
      <c r="F427" s="16">
        <f>(D427-E427)/E427*100</f>
        <v>6.0850522594935921</v>
      </c>
      <c r="G427" s="16">
        <f t="shared" si="114"/>
        <v>22375</v>
      </c>
      <c r="H427" s="16">
        <f t="shared" si="114"/>
        <v>1543243.21</v>
      </c>
      <c r="I427" s="16">
        <f t="shared" si="114"/>
        <v>982</v>
      </c>
      <c r="J427" s="16">
        <f t="shared" si="114"/>
        <v>213.787316</v>
      </c>
      <c r="K427" s="16">
        <f t="shared" si="114"/>
        <v>365.40969099999995</v>
      </c>
      <c r="L427" s="16">
        <f t="shared" si="114"/>
        <v>603.7399999999999</v>
      </c>
      <c r="M427" s="16">
        <f t="shared" ref="M427:M430" si="115">(K427-L427)/L427*100</f>
        <v>-39.475653261337662</v>
      </c>
      <c r="N427" s="110">
        <f>D427/D531*100</f>
        <v>51.6160466301382</v>
      </c>
    </row>
    <row r="428" spans="1:14" ht="15" thickTop="1" thickBot="1">
      <c r="A428" s="266" t="s">
        <v>32</v>
      </c>
      <c r="B428" s="201" t="s">
        <v>19</v>
      </c>
      <c r="C428" s="19">
        <v>69.784739999999999</v>
      </c>
      <c r="D428" s="19">
        <v>162.945663</v>
      </c>
      <c r="E428" s="19">
        <v>148.51468499999999</v>
      </c>
      <c r="F428" s="31">
        <f>(D428-E428)/E428*100</f>
        <v>9.7168694126106203</v>
      </c>
      <c r="G428" s="20">
        <v>1265</v>
      </c>
      <c r="H428" s="20">
        <v>176139.03159999999</v>
      </c>
      <c r="I428" s="20">
        <v>196</v>
      </c>
      <c r="J428" s="19">
        <v>133.580511</v>
      </c>
      <c r="K428" s="20">
        <v>157.740172</v>
      </c>
      <c r="L428" s="20">
        <v>120.48800300000001</v>
      </c>
      <c r="M428" s="31">
        <f t="shared" si="115"/>
        <v>30.91774124598944</v>
      </c>
      <c r="N428" s="109">
        <f>D428/D519*100</f>
        <v>11.619475220597081</v>
      </c>
    </row>
    <row r="429" spans="1:14" ht="14.25" thickBot="1">
      <c r="A429" s="266"/>
      <c r="B429" s="201" t="s">
        <v>20</v>
      </c>
      <c r="C429" s="20">
        <v>19.63064</v>
      </c>
      <c r="D429" s="20"/>
      <c r="E429" s="20">
        <v>47.146476999999997</v>
      </c>
      <c r="F429" s="31">
        <f>(D429-E429)/E429*100</f>
        <v>-100</v>
      </c>
      <c r="G429" s="20">
        <v>588</v>
      </c>
      <c r="H429" s="20">
        <v>11580</v>
      </c>
      <c r="I429" s="21">
        <v>114</v>
      </c>
      <c r="J429" s="20">
        <v>67.249357000000003</v>
      </c>
      <c r="K429" s="20">
        <v>78.310815000000005</v>
      </c>
      <c r="L429" s="20">
        <v>26.051708000000001</v>
      </c>
      <c r="M429" s="31">
        <f t="shared" si="115"/>
        <v>200.59762300421914</v>
      </c>
      <c r="N429" s="109">
        <f>D429/D520*100</f>
        <v>0</v>
      </c>
    </row>
    <row r="430" spans="1:14" ht="14.25" thickBot="1">
      <c r="A430" s="266"/>
      <c r="B430" s="201" t="s">
        <v>21</v>
      </c>
      <c r="C430" s="20"/>
      <c r="D430" s="20"/>
      <c r="E430" s="20">
        <v>3.2929590000000002</v>
      </c>
      <c r="F430" s="31">
        <f>(D430-E430)/E430*100</f>
        <v>-100</v>
      </c>
      <c r="G430" s="20"/>
      <c r="H430" s="20"/>
      <c r="I430" s="20"/>
      <c r="J430" s="20"/>
      <c r="K430" s="20"/>
      <c r="L430" s="20"/>
      <c r="M430" s="31" t="e">
        <f t="shared" si="115"/>
        <v>#DIV/0!</v>
      </c>
      <c r="N430" s="109">
        <f>D430/D521*100</f>
        <v>0</v>
      </c>
    </row>
    <row r="431" spans="1:14" ht="14.25" thickBot="1">
      <c r="A431" s="266"/>
      <c r="B431" s="201" t="s">
        <v>22</v>
      </c>
      <c r="C431" s="20">
        <v>2.6075699999999999</v>
      </c>
      <c r="D431" s="20">
        <v>5.7220519999999997</v>
      </c>
      <c r="E431" s="20">
        <v>3.9433999999999997E-2</v>
      </c>
      <c r="F431" s="31">
        <f>(D431-E431)/E431*100</f>
        <v>14410.452908657504</v>
      </c>
      <c r="G431" s="20">
        <v>330</v>
      </c>
      <c r="H431" s="20">
        <v>1166.5999999999999</v>
      </c>
      <c r="I431" s="20"/>
      <c r="J431" s="20"/>
      <c r="K431" s="20"/>
      <c r="L431" s="20">
        <v>0.63016799999999995</v>
      </c>
      <c r="M431" s="31"/>
      <c r="N431" s="109">
        <f>D431/D522*100</f>
        <v>2.5349334309139455</v>
      </c>
    </row>
    <row r="432" spans="1:14" ht="14.25" thickBot="1">
      <c r="A432" s="266"/>
      <c r="B432" s="201" t="s">
        <v>23</v>
      </c>
      <c r="C432" s="20"/>
      <c r="D432" s="20"/>
      <c r="E432" s="20"/>
      <c r="F432" s="31"/>
      <c r="G432" s="20"/>
      <c r="H432" s="20"/>
      <c r="I432" s="20"/>
      <c r="J432" s="20"/>
      <c r="K432" s="20"/>
      <c r="L432" s="20"/>
      <c r="M432" s="31"/>
      <c r="N432" s="109"/>
    </row>
    <row r="433" spans="1:14" ht="14.25" thickBot="1">
      <c r="A433" s="266"/>
      <c r="B433" s="201" t="s">
        <v>24</v>
      </c>
      <c r="C433" s="20">
        <v>0.55518800000000001</v>
      </c>
      <c r="D433" s="20">
        <v>2.3750290000000001</v>
      </c>
      <c r="E433" s="20">
        <v>3.1429469999999999</v>
      </c>
      <c r="F433" s="31">
        <f>(D433-E433)/E433*100</f>
        <v>-24.433055982172142</v>
      </c>
      <c r="G433" s="20">
        <v>62</v>
      </c>
      <c r="H433" s="20">
        <v>15525</v>
      </c>
      <c r="I433" s="20">
        <v>2</v>
      </c>
      <c r="J433" s="20"/>
      <c r="K433" s="20">
        <v>30.042154</v>
      </c>
      <c r="L433" s="20">
        <v>0.76</v>
      </c>
      <c r="M433" s="31">
        <f>(K433-L433)/L433*100</f>
        <v>3852.9149999999995</v>
      </c>
      <c r="N433" s="109">
        <f>D433/D524*100</f>
        <v>1.7216141442553541</v>
      </c>
    </row>
    <row r="434" spans="1:14" ht="14.25" thickBot="1">
      <c r="A434" s="266"/>
      <c r="B434" s="201" t="s">
        <v>25</v>
      </c>
      <c r="C434" s="22">
        <v>0.93720000000000003</v>
      </c>
      <c r="D434" s="22">
        <v>266.16480000000001</v>
      </c>
      <c r="E434" s="22">
        <v>17.792400000000001</v>
      </c>
      <c r="F434" s="31">
        <f>(D434-E434)/E434*100</f>
        <v>1395.9465839347138</v>
      </c>
      <c r="G434" s="22">
        <v>80</v>
      </c>
      <c r="H434" s="22">
        <v>4249.5200000000004</v>
      </c>
      <c r="I434" s="22">
        <v>240</v>
      </c>
      <c r="J434" s="22">
        <v>21.287400000000002</v>
      </c>
      <c r="K434" s="22">
        <v>25.257200000000001</v>
      </c>
      <c r="L434" s="22">
        <v>17.391999999999999</v>
      </c>
      <c r="M434" s="31"/>
      <c r="N434" s="109">
        <f>D434/D525*100</f>
        <v>29.429937920271033</v>
      </c>
    </row>
    <row r="435" spans="1:14" ht="14.25" thickBot="1">
      <c r="A435" s="266"/>
      <c r="B435" s="201" t="s">
        <v>26</v>
      </c>
      <c r="C435" s="20">
        <v>8.1999999999999993</v>
      </c>
      <c r="D435" s="20">
        <v>12.02</v>
      </c>
      <c r="E435" s="20">
        <v>9.8000000000000007</v>
      </c>
      <c r="F435" s="31">
        <f>(D435-E435)/E435*100</f>
        <v>22.653061224489782</v>
      </c>
      <c r="G435" s="20">
        <v>1942</v>
      </c>
      <c r="H435" s="20">
        <v>174722.98</v>
      </c>
      <c r="I435" s="20">
        <v>45</v>
      </c>
      <c r="J435" s="20">
        <v>1.828541</v>
      </c>
      <c r="K435" s="20">
        <v>5.6128260000000001</v>
      </c>
      <c r="L435" s="20">
        <v>6.11348</v>
      </c>
      <c r="M435" s="31">
        <f>(K435-L435)/L435*100</f>
        <v>-8.1893455118852092</v>
      </c>
      <c r="N435" s="109">
        <f>D435/D526*100</f>
        <v>3.2516852217104346</v>
      </c>
    </row>
    <row r="436" spans="1:14" ht="14.25" thickBot="1">
      <c r="A436" s="266"/>
      <c r="B436" s="201" t="s">
        <v>27</v>
      </c>
      <c r="C436" s="20"/>
      <c r="D436" s="20"/>
      <c r="E436" s="20"/>
      <c r="F436" s="31"/>
      <c r="G436" s="20"/>
      <c r="H436" s="20"/>
      <c r="I436" s="20"/>
      <c r="J436" s="20"/>
      <c r="K436" s="20"/>
      <c r="L436" s="20"/>
      <c r="M436" s="31"/>
      <c r="N436" s="109"/>
    </row>
    <row r="437" spans="1:14" ht="14.25" thickBot="1">
      <c r="A437" s="266"/>
      <c r="B437" s="14" t="s">
        <v>28</v>
      </c>
      <c r="C437" s="40"/>
      <c r="D437" s="40"/>
      <c r="E437" s="40"/>
      <c r="F437" s="31"/>
      <c r="G437" s="40"/>
      <c r="H437" s="40"/>
      <c r="I437" s="40"/>
      <c r="J437" s="40"/>
      <c r="K437" s="40"/>
      <c r="L437" s="40"/>
      <c r="M437" s="31"/>
      <c r="N437" s="109"/>
    </row>
    <row r="438" spans="1:14" ht="14.25" thickBot="1">
      <c r="A438" s="266"/>
      <c r="B438" s="14" t="s">
        <v>29</v>
      </c>
      <c r="C438" s="40"/>
      <c r="D438" s="40"/>
      <c r="E438" s="40"/>
      <c r="F438" s="31"/>
      <c r="G438" s="40"/>
      <c r="H438" s="40"/>
      <c r="I438" s="40"/>
      <c r="J438" s="40"/>
      <c r="K438" s="40"/>
      <c r="L438" s="40"/>
      <c r="M438" s="31"/>
      <c r="N438" s="109"/>
    </row>
    <row r="439" spans="1:14" ht="14.25" thickBot="1">
      <c r="A439" s="266"/>
      <c r="B439" s="14" t="s">
        <v>30</v>
      </c>
      <c r="C439" s="40"/>
      <c r="D439" s="40"/>
      <c r="E439" s="40"/>
      <c r="F439" s="31"/>
      <c r="G439" s="40"/>
      <c r="H439" s="40"/>
      <c r="I439" s="40"/>
      <c r="J439" s="40"/>
      <c r="K439" s="40"/>
      <c r="L439" s="40"/>
      <c r="M439" s="31"/>
      <c r="N439" s="109"/>
    </row>
    <row r="440" spans="1:14" ht="14.25" thickBot="1">
      <c r="A440" s="269"/>
      <c r="B440" s="15" t="s">
        <v>31</v>
      </c>
      <c r="C440" s="16">
        <f t="shared" ref="C440:L440" si="116">C428+C430+C431+C432+C433+C434+C435+C436</f>
        <v>82.084698000000003</v>
      </c>
      <c r="D440" s="16">
        <f t="shared" si="116"/>
        <v>449.22754399999997</v>
      </c>
      <c r="E440" s="16">
        <f t="shared" si="116"/>
        <v>182.582425</v>
      </c>
      <c r="F440" s="16">
        <f>(D440-E440)/E440*100</f>
        <v>146.0409560230126</v>
      </c>
      <c r="G440" s="16">
        <f t="shared" si="116"/>
        <v>3679</v>
      </c>
      <c r="H440" s="16">
        <f t="shared" si="116"/>
        <v>371803.13159999996</v>
      </c>
      <c r="I440" s="16">
        <f t="shared" si="116"/>
        <v>483</v>
      </c>
      <c r="J440" s="16">
        <f t="shared" si="116"/>
        <v>156.69645199999999</v>
      </c>
      <c r="K440" s="16">
        <f t="shared" si="116"/>
        <v>218.65235200000004</v>
      </c>
      <c r="L440" s="16">
        <f t="shared" si="116"/>
        <v>145.38365100000001</v>
      </c>
      <c r="M440" s="16">
        <f t="shared" ref="M440:M444" si="117">(K440-L440)/L440*100</f>
        <v>50.396795304033191</v>
      </c>
      <c r="N440" s="110">
        <f>D440/D531*100</f>
        <v>14.495590097642772</v>
      </c>
    </row>
    <row r="441" spans="1:14" ht="14.25" thickTop="1">
      <c r="A441" s="225" t="s">
        <v>33</v>
      </c>
      <c r="B441" s="18" t="s">
        <v>19</v>
      </c>
      <c r="C441" s="105">
        <v>86.069387999999989</v>
      </c>
      <c r="D441" s="105">
        <v>211.34617900000001</v>
      </c>
      <c r="E441" s="91">
        <v>205.03182900000002</v>
      </c>
      <c r="F441" s="111">
        <f>(D441-E441)/E441*100</f>
        <v>3.0796925681231619</v>
      </c>
      <c r="G441" s="72">
        <v>1839</v>
      </c>
      <c r="H441" s="72">
        <v>373049.22595800005</v>
      </c>
      <c r="I441" s="72">
        <v>174</v>
      </c>
      <c r="J441" s="72">
        <v>78</v>
      </c>
      <c r="K441" s="72">
        <v>123</v>
      </c>
      <c r="L441" s="72">
        <v>53.9</v>
      </c>
      <c r="M441" s="111">
        <f t="shared" si="117"/>
        <v>128.20037105751391</v>
      </c>
      <c r="N441" s="112">
        <f t="shared" ref="N441:N446" si="118">D441/D519*100</f>
        <v>15.070862547954869</v>
      </c>
    </row>
    <row r="442" spans="1:14">
      <c r="A442" s="222"/>
      <c r="B442" s="201" t="s">
        <v>20</v>
      </c>
      <c r="C442" s="105">
        <v>30.28857099999999</v>
      </c>
      <c r="D442" s="105">
        <v>69.975274999999996</v>
      </c>
      <c r="E442" s="91">
        <v>72.572474999999983</v>
      </c>
      <c r="F442" s="31">
        <f>(D442-E442)/E442*100</f>
        <v>-3.5787672943495275</v>
      </c>
      <c r="G442" s="72">
        <v>906</v>
      </c>
      <c r="H442" s="72">
        <v>18120</v>
      </c>
      <c r="I442" s="72">
        <v>136</v>
      </c>
      <c r="J442" s="72">
        <v>35</v>
      </c>
      <c r="K442" s="72">
        <v>50</v>
      </c>
      <c r="L442" s="72">
        <v>18.899999999999999</v>
      </c>
      <c r="M442" s="31">
        <f t="shared" si="117"/>
        <v>164.55026455026459</v>
      </c>
      <c r="N442" s="109">
        <f t="shared" si="118"/>
        <v>16.940837786466322</v>
      </c>
    </row>
    <row r="443" spans="1:14">
      <c r="A443" s="222"/>
      <c r="B443" s="201" t="s">
        <v>21</v>
      </c>
      <c r="C443" s="105">
        <v>2.2350320000000004</v>
      </c>
      <c r="D443" s="105">
        <v>7.3520130000000004</v>
      </c>
      <c r="E443" s="91">
        <v>7.0214910000000001</v>
      </c>
      <c r="F443" s="31">
        <f>(D443-E443)/E443*100</f>
        <v>4.7072908019108786</v>
      </c>
      <c r="G443" s="72">
        <v>65</v>
      </c>
      <c r="H443" s="72">
        <v>15670.47453</v>
      </c>
      <c r="I443" s="72">
        <v>0</v>
      </c>
      <c r="J443" s="72">
        <v>0</v>
      </c>
      <c r="K443" s="72">
        <v>0</v>
      </c>
      <c r="L443" s="72">
        <v>0</v>
      </c>
      <c r="M443" s="31" t="e">
        <f t="shared" si="117"/>
        <v>#DIV/0!</v>
      </c>
      <c r="N443" s="109">
        <f t="shared" si="118"/>
        <v>13.070016927526403</v>
      </c>
    </row>
    <row r="444" spans="1:14">
      <c r="A444" s="222"/>
      <c r="B444" s="201" t="s">
        <v>22</v>
      </c>
      <c r="C444" s="105">
        <v>2.5414719999999997</v>
      </c>
      <c r="D444" s="105">
        <v>2.7605279999999999</v>
      </c>
      <c r="E444" s="91">
        <v>0.64577400000000007</v>
      </c>
      <c r="F444" s="31">
        <f>(D444-E444)/E444*100</f>
        <v>327.47586616989832</v>
      </c>
      <c r="G444" s="72">
        <v>32</v>
      </c>
      <c r="H444" s="72">
        <v>2310.8100000000009</v>
      </c>
      <c r="I444" s="72">
        <v>9</v>
      </c>
      <c r="J444" s="72">
        <v>2</v>
      </c>
      <c r="K444" s="72">
        <v>3</v>
      </c>
      <c r="L444" s="72">
        <v>1</v>
      </c>
      <c r="M444" s="31">
        <f t="shared" si="117"/>
        <v>200</v>
      </c>
      <c r="N444" s="109">
        <f t="shared" si="118"/>
        <v>1.2229449704710849</v>
      </c>
    </row>
    <row r="445" spans="1:14">
      <c r="A445" s="222"/>
      <c r="B445" s="201" t="s">
        <v>23</v>
      </c>
      <c r="C445" s="105">
        <v>-4.2452999999999998E-2</v>
      </c>
      <c r="D445" s="105">
        <v>0</v>
      </c>
      <c r="E445" s="91">
        <v>1.1320799999999998E-5</v>
      </c>
      <c r="F445" s="31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9">
        <f t="shared" si="118"/>
        <v>0</v>
      </c>
    </row>
    <row r="446" spans="1:14">
      <c r="A446" s="222"/>
      <c r="B446" s="201" t="s">
        <v>24</v>
      </c>
      <c r="C446" s="105">
        <v>7.0740379999999963</v>
      </c>
      <c r="D446" s="105">
        <v>20.123572999999997</v>
      </c>
      <c r="E446" s="91">
        <v>1.543625</v>
      </c>
      <c r="F446" s="31">
        <f>(D446-E446)/E446*100</f>
        <v>1203.6568467082354</v>
      </c>
      <c r="G446" s="72">
        <v>26</v>
      </c>
      <c r="H446" s="72">
        <v>3652.7351699999999</v>
      </c>
      <c r="I446" s="72">
        <v>0</v>
      </c>
      <c r="J446" s="72">
        <v>0</v>
      </c>
      <c r="K446" s="72">
        <v>0</v>
      </c>
      <c r="L446" s="72">
        <v>0</v>
      </c>
      <c r="M446" s="31"/>
      <c r="N446" s="109">
        <f t="shared" si="118"/>
        <v>14.587202055113913</v>
      </c>
    </row>
    <row r="447" spans="1:14">
      <c r="A447" s="222"/>
      <c r="B447" s="201" t="s">
        <v>25</v>
      </c>
      <c r="C447" s="105">
        <v>0</v>
      </c>
      <c r="D447" s="105">
        <v>0</v>
      </c>
      <c r="E447" s="91">
        <v>0</v>
      </c>
      <c r="F447" s="31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9"/>
    </row>
    <row r="448" spans="1:14">
      <c r="A448" s="222"/>
      <c r="B448" s="201" t="s">
        <v>26</v>
      </c>
      <c r="C448" s="105">
        <v>9.3783399999999872</v>
      </c>
      <c r="D448" s="105">
        <v>24.254742000000004</v>
      </c>
      <c r="E448" s="91">
        <v>63.380138679199995</v>
      </c>
      <c r="F448" s="31">
        <f>(D448-E448)/E448*100</f>
        <v>-61.731320717416025</v>
      </c>
      <c r="G448" s="72">
        <v>808</v>
      </c>
      <c r="H448" s="72">
        <v>606782.05499999854</v>
      </c>
      <c r="I448" s="72">
        <v>4</v>
      </c>
      <c r="J448" s="72">
        <v>0.40989999999999999</v>
      </c>
      <c r="K448" s="72">
        <v>0.40989999999999999</v>
      </c>
      <c r="L448" s="72">
        <v>1</v>
      </c>
      <c r="M448" s="31">
        <f>(K448-L448)/L448*100</f>
        <v>-59.010000000000005</v>
      </c>
      <c r="N448" s="109">
        <f>D448/D526*100</f>
        <v>6.5614630713643427</v>
      </c>
    </row>
    <row r="449" spans="1:14">
      <c r="A449" s="222"/>
      <c r="B449" s="201" t="s">
        <v>27</v>
      </c>
      <c r="C449" s="105"/>
      <c r="D449" s="105">
        <v>0</v>
      </c>
      <c r="E449" s="91">
        <v>0</v>
      </c>
      <c r="F449" s="31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9"/>
    </row>
    <row r="450" spans="1:14">
      <c r="A450" s="222"/>
      <c r="B450" s="14" t="s">
        <v>28</v>
      </c>
      <c r="C450" s="105"/>
      <c r="D450" s="105">
        <v>0</v>
      </c>
      <c r="E450" s="91">
        <v>0</v>
      </c>
      <c r="F450" s="31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9"/>
    </row>
    <row r="451" spans="1:14">
      <c r="A451" s="222"/>
      <c r="B451" s="14" t="s">
        <v>29</v>
      </c>
      <c r="C451" s="105"/>
      <c r="D451" s="105">
        <v>0</v>
      </c>
      <c r="E451" s="91">
        <v>0</v>
      </c>
      <c r="F451" s="31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9"/>
    </row>
    <row r="452" spans="1:14">
      <c r="A452" s="222"/>
      <c r="B452" s="14" t="s">
        <v>30</v>
      </c>
      <c r="C452" s="105"/>
      <c r="D452" s="105">
        <v>0</v>
      </c>
      <c r="E452" s="91">
        <v>0</v>
      </c>
      <c r="F452" s="31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9"/>
    </row>
    <row r="453" spans="1:14" ht="14.25" thickBot="1">
      <c r="A453" s="208"/>
      <c r="B453" s="15" t="s">
        <v>31</v>
      </c>
      <c r="C453" s="16">
        <f t="shared" ref="C453:L453" si="119">C441+C443+C444+C445+C446+C447+C448+C449</f>
        <v>107.25581699999998</v>
      </c>
      <c r="D453" s="16">
        <f t="shared" si="119"/>
        <v>265.83703500000001</v>
      </c>
      <c r="E453" s="16">
        <f t="shared" si="119"/>
        <v>277.62286899999998</v>
      </c>
      <c r="F453" s="16">
        <f>(D453-E453)/E453*100</f>
        <v>-4.2452677052335943</v>
      </c>
      <c r="G453" s="16">
        <f t="shared" si="119"/>
        <v>2770</v>
      </c>
      <c r="H453" s="16">
        <f t="shared" si="119"/>
        <v>1001465.3006579985</v>
      </c>
      <c r="I453" s="16">
        <f t="shared" si="119"/>
        <v>187</v>
      </c>
      <c r="J453" s="16">
        <f t="shared" si="119"/>
        <v>80.409899999999993</v>
      </c>
      <c r="K453" s="16">
        <f t="shared" si="119"/>
        <v>126.40989999999999</v>
      </c>
      <c r="L453" s="16">
        <f t="shared" si="119"/>
        <v>55.9</v>
      </c>
      <c r="M453" s="16">
        <f t="shared" ref="M453:M455" si="120">(K453-L453)/L453*100</f>
        <v>126.13577817531304</v>
      </c>
      <c r="N453" s="110">
        <f>D453/D531*100</f>
        <v>8.5779795642555605</v>
      </c>
    </row>
    <row r="454" spans="1:14" ht="14.25" thickTop="1">
      <c r="A454" s="222" t="s">
        <v>34</v>
      </c>
      <c r="B454" s="201" t="s">
        <v>19</v>
      </c>
      <c r="C454" s="32">
        <v>18.763641</v>
      </c>
      <c r="D454" s="32">
        <v>42.253241000000003</v>
      </c>
      <c r="E454" s="32">
        <v>41.634593000000002</v>
      </c>
      <c r="F454" s="31">
        <f>(D454-E454)/E454*100</f>
        <v>1.4858989974995078</v>
      </c>
      <c r="G454" s="122">
        <v>337</v>
      </c>
      <c r="H454" s="122">
        <v>34873.329539999999</v>
      </c>
      <c r="I454" s="122">
        <v>0</v>
      </c>
      <c r="J454" s="122">
        <v>14.351721</v>
      </c>
      <c r="K454" s="122">
        <v>38.261493999999999</v>
      </c>
      <c r="L454" s="122">
        <v>9.8559070000000002</v>
      </c>
      <c r="M454" s="31">
        <f t="shared" si="120"/>
        <v>288.20875643408567</v>
      </c>
      <c r="N454" s="109">
        <f>D454/D519*100</f>
        <v>3.0130319380726123</v>
      </c>
    </row>
    <row r="455" spans="1:14">
      <c r="A455" s="222"/>
      <c r="B455" s="201" t="s">
        <v>20</v>
      </c>
      <c r="C455" s="31">
        <v>7.2305739999999998</v>
      </c>
      <c r="D455" s="31">
        <v>16.307283000000002</v>
      </c>
      <c r="E455" s="31">
        <v>15.129832</v>
      </c>
      <c r="F455" s="31">
        <f>(D455-E455)/E455*100</f>
        <v>7.7823137758568723</v>
      </c>
      <c r="G455" s="122">
        <v>169</v>
      </c>
      <c r="H455" s="122">
        <v>3380</v>
      </c>
      <c r="I455" s="122">
        <v>0</v>
      </c>
      <c r="J455" s="122">
        <v>3.5506150000000001</v>
      </c>
      <c r="K455" s="122">
        <v>19.218577</v>
      </c>
      <c r="L455" s="122">
        <v>2.0254050000000001</v>
      </c>
      <c r="M455" s="31">
        <f t="shared" si="120"/>
        <v>848.8757557130549</v>
      </c>
      <c r="N455" s="109">
        <f>D455/D520*100</f>
        <v>3.947952130820493</v>
      </c>
    </row>
    <row r="456" spans="1:14">
      <c r="A456" s="222"/>
      <c r="B456" s="201" t="s">
        <v>21</v>
      </c>
      <c r="C456" s="31">
        <v>9.1782059999999994</v>
      </c>
      <c r="D456" s="31">
        <v>19.177934</v>
      </c>
      <c r="E456" s="31">
        <v>6.9613849999999999</v>
      </c>
      <c r="F456" s="31">
        <f>(D456-E456)/E456*100</f>
        <v>175.4902077675635</v>
      </c>
      <c r="G456" s="122">
        <v>45</v>
      </c>
      <c r="H456" s="122">
        <v>17488.213</v>
      </c>
      <c r="I456" s="122">
        <v>0</v>
      </c>
      <c r="J456" s="122">
        <v>0</v>
      </c>
      <c r="K456" s="122">
        <v>0</v>
      </c>
      <c r="L456" s="122">
        <v>0</v>
      </c>
      <c r="M456" s="31"/>
      <c r="N456" s="109">
        <f>D456/D521*100</f>
        <v>34.093509085876775</v>
      </c>
    </row>
    <row r="457" spans="1:14">
      <c r="A457" s="222"/>
      <c r="B457" s="201" t="s">
        <v>22</v>
      </c>
      <c r="C457" s="31">
        <v>3.9868190000000001</v>
      </c>
      <c r="D457" s="31">
        <v>7.9566520000000001</v>
      </c>
      <c r="E457" s="31">
        <v>8.0449439999999992</v>
      </c>
      <c r="F457" s="31">
        <f>(D457-E457)/E457*100</f>
        <v>-1.0974843330170994</v>
      </c>
      <c r="G457" s="122">
        <v>499</v>
      </c>
      <c r="H457" s="122">
        <v>15804.1</v>
      </c>
      <c r="I457" s="122">
        <v>0</v>
      </c>
      <c r="J457" s="122">
        <v>5.508</v>
      </c>
      <c r="K457" s="122">
        <v>6.5410000000000004</v>
      </c>
      <c r="L457" s="122">
        <v>6.593</v>
      </c>
      <c r="M457" s="31">
        <f t="shared" ref="M457:M462" si="121">(K457-L457)/L457*100</f>
        <v>-0.78871530411041424</v>
      </c>
      <c r="N457" s="109">
        <f>D457/D522*100</f>
        <v>3.5248863786886777</v>
      </c>
    </row>
    <row r="458" spans="1:14">
      <c r="A458" s="222"/>
      <c r="B458" s="201" t="s">
        <v>23</v>
      </c>
      <c r="C458" s="31">
        <v>0</v>
      </c>
      <c r="D458" s="31">
        <v>0</v>
      </c>
      <c r="E458" s="31">
        <v>0</v>
      </c>
      <c r="F458" s="31"/>
      <c r="G458" s="122"/>
      <c r="H458" s="122">
        <v>0</v>
      </c>
      <c r="I458" s="122"/>
      <c r="J458" s="122">
        <v>0</v>
      </c>
      <c r="K458" s="122">
        <v>0</v>
      </c>
      <c r="L458" s="122">
        <v>0</v>
      </c>
      <c r="M458" s="31"/>
      <c r="N458" s="109"/>
    </row>
    <row r="459" spans="1:14">
      <c r="A459" s="222"/>
      <c r="B459" s="201" t="s">
        <v>24</v>
      </c>
      <c r="C459" s="31">
        <v>2.5856520000000001</v>
      </c>
      <c r="D459" s="31">
        <v>4.9653679999999998</v>
      </c>
      <c r="E459" s="31">
        <v>1.3245290000000001</v>
      </c>
      <c r="F459" s="31">
        <f>(D459-E459)/E459*100</f>
        <v>274.87801324093317</v>
      </c>
      <c r="G459" s="122">
        <v>29</v>
      </c>
      <c r="H459" s="122">
        <v>21700.2906</v>
      </c>
      <c r="I459" s="122">
        <v>0</v>
      </c>
      <c r="J459" s="122">
        <v>1.4319999999999999</v>
      </c>
      <c r="K459" s="122">
        <v>5.1471499999999999</v>
      </c>
      <c r="L459" s="122">
        <v>43.213099999999997</v>
      </c>
      <c r="M459" s="31">
        <f t="shared" si="121"/>
        <v>-88.088912852815469</v>
      </c>
      <c r="N459" s="109">
        <f>D459/D524*100</f>
        <v>3.5993024844045771</v>
      </c>
    </row>
    <row r="460" spans="1:14">
      <c r="A460" s="222"/>
      <c r="B460" s="201" t="s">
        <v>25</v>
      </c>
      <c r="C460" s="33">
        <v>110.9796</v>
      </c>
      <c r="D460" s="33">
        <v>227.46662000000001</v>
      </c>
      <c r="E460" s="33">
        <v>30.2484</v>
      </c>
      <c r="F460" s="31">
        <f>(D460-E460)/E460*100</f>
        <v>651.99554356594069</v>
      </c>
      <c r="G460" s="124">
        <v>49</v>
      </c>
      <c r="H460" s="124">
        <v>4989.1000000000004</v>
      </c>
      <c r="I460" s="124">
        <v>6</v>
      </c>
      <c r="J460" s="124">
        <v>26.35</v>
      </c>
      <c r="K460" s="124">
        <v>54.07</v>
      </c>
      <c r="L460" s="124">
        <v>3.9</v>
      </c>
      <c r="M460" s="31">
        <f t="shared" si="121"/>
        <v>1286.4102564102564</v>
      </c>
      <c r="N460" s="109">
        <f>D460/D525*100</f>
        <v>25.151066202344865</v>
      </c>
    </row>
    <row r="461" spans="1:14">
      <c r="A461" s="222"/>
      <c r="B461" s="201" t="s">
        <v>26</v>
      </c>
      <c r="C461" s="31">
        <v>2.95723</v>
      </c>
      <c r="D461" s="31">
        <v>5.3226009999999997</v>
      </c>
      <c r="E461" s="31">
        <v>4.3442109999999996</v>
      </c>
      <c r="F461" s="31">
        <f>(D461-E461)/E461*100</f>
        <v>22.521696114668469</v>
      </c>
      <c r="G461" s="122">
        <v>395</v>
      </c>
      <c r="H461" s="122">
        <v>9550.1</v>
      </c>
      <c r="I461" s="122">
        <v>0</v>
      </c>
      <c r="J461" s="122">
        <v>4.7743140000000004</v>
      </c>
      <c r="K461" s="122">
        <v>12.049595999999999</v>
      </c>
      <c r="L461" s="122">
        <v>5.4355630000000001</v>
      </c>
      <c r="M461" s="31">
        <f t="shared" si="121"/>
        <v>121.68073481992572</v>
      </c>
      <c r="N461" s="109">
        <f>D461/D526*100</f>
        <v>1.4398854419934426</v>
      </c>
    </row>
    <row r="462" spans="1:14">
      <c r="A462" s="222"/>
      <c r="B462" s="201" t="s">
        <v>27</v>
      </c>
      <c r="C462" s="34">
        <v>0</v>
      </c>
      <c r="D462" s="34">
        <v>0</v>
      </c>
      <c r="E462" s="34">
        <v>0</v>
      </c>
      <c r="F462" s="31" t="e">
        <f>(D462-E462)/E462*100</f>
        <v>#DIV/0!</v>
      </c>
      <c r="G462" s="122">
        <v>0</v>
      </c>
      <c r="H462" s="122">
        <v>0</v>
      </c>
      <c r="I462" s="122">
        <v>0</v>
      </c>
      <c r="J462" s="122">
        <v>0</v>
      </c>
      <c r="K462" s="123">
        <v>0</v>
      </c>
      <c r="L462" s="122">
        <v>0</v>
      </c>
      <c r="M462" s="31" t="e">
        <f t="shared" si="121"/>
        <v>#DIV/0!</v>
      </c>
      <c r="N462" s="109">
        <f>D462/D527*100</f>
        <v>0</v>
      </c>
    </row>
    <row r="463" spans="1:14">
      <c r="A463" s="222"/>
      <c r="B463" s="14" t="s">
        <v>28</v>
      </c>
      <c r="C463" s="34">
        <v>0</v>
      </c>
      <c r="D463" s="34">
        <v>0</v>
      </c>
      <c r="E463" s="34">
        <v>0</v>
      </c>
      <c r="F463" s="31" t="e">
        <f>(D463-E463)/E463*100</f>
        <v>#DIV/0!</v>
      </c>
      <c r="G463" s="123">
        <v>0</v>
      </c>
      <c r="H463" s="123">
        <v>0</v>
      </c>
      <c r="I463" s="123">
        <v>0</v>
      </c>
      <c r="J463" s="123">
        <v>0</v>
      </c>
      <c r="K463" s="123">
        <v>0</v>
      </c>
      <c r="L463" s="123">
        <v>0</v>
      </c>
      <c r="M463" s="31"/>
      <c r="N463" s="109" t="e">
        <f>D463/D528*100</f>
        <v>#DIV/0!</v>
      </c>
    </row>
    <row r="464" spans="1:14">
      <c r="A464" s="222"/>
      <c r="B464" s="14" t="s">
        <v>29</v>
      </c>
      <c r="C464" s="34">
        <v>0</v>
      </c>
      <c r="D464" s="34">
        <v>0</v>
      </c>
      <c r="E464" s="34">
        <v>0</v>
      </c>
      <c r="F464" s="31"/>
      <c r="G464" s="123">
        <v>0</v>
      </c>
      <c r="H464" s="123">
        <v>0</v>
      </c>
      <c r="I464" s="123">
        <v>0</v>
      </c>
      <c r="J464" s="123">
        <v>0</v>
      </c>
      <c r="K464" s="123">
        <v>0</v>
      </c>
      <c r="L464" s="123">
        <v>0</v>
      </c>
      <c r="M464" s="31"/>
      <c r="N464" s="109"/>
    </row>
    <row r="465" spans="1:14">
      <c r="A465" s="222"/>
      <c r="B465" s="14" t="s">
        <v>30</v>
      </c>
      <c r="C465" s="34">
        <v>0</v>
      </c>
      <c r="D465" s="34">
        <v>0</v>
      </c>
      <c r="E465" s="34">
        <v>0</v>
      </c>
      <c r="F465" s="31"/>
      <c r="G465" s="123">
        <v>0</v>
      </c>
      <c r="H465" s="123">
        <v>0</v>
      </c>
      <c r="I465" s="123">
        <v>0</v>
      </c>
      <c r="J465" s="123">
        <v>0</v>
      </c>
      <c r="K465" s="123">
        <v>0</v>
      </c>
      <c r="L465" s="123">
        <v>0</v>
      </c>
      <c r="M465" s="31" t="e">
        <f>(K465-L465)/L465*100</f>
        <v>#DIV/0!</v>
      </c>
      <c r="N465" s="109"/>
    </row>
    <row r="466" spans="1:14" ht="14.25" thickBot="1">
      <c r="A466" s="208"/>
      <c r="B466" s="15" t="s">
        <v>31</v>
      </c>
      <c r="C466" s="16">
        <f t="shared" ref="C466:L466" si="122">C454+C456+C457+C458+C459+C460+C461+C462</f>
        <v>148.45114800000002</v>
      </c>
      <c r="D466" s="16">
        <f t="shared" si="122"/>
        <v>307.14241600000003</v>
      </c>
      <c r="E466" s="16">
        <f t="shared" si="122"/>
        <v>92.558062000000007</v>
      </c>
      <c r="F466" s="16">
        <f>(D466-E466)/E466*100</f>
        <v>231.83756159458051</v>
      </c>
      <c r="G466" s="16">
        <f t="shared" si="122"/>
        <v>1354</v>
      </c>
      <c r="H466" s="16">
        <f t="shared" si="122"/>
        <v>104405.13314000002</v>
      </c>
      <c r="I466" s="16">
        <f t="shared" si="122"/>
        <v>6</v>
      </c>
      <c r="J466" s="16">
        <f t="shared" si="122"/>
        <v>52.416035000000008</v>
      </c>
      <c r="K466" s="16">
        <f t="shared" si="122"/>
        <v>116.06923999999999</v>
      </c>
      <c r="L466" s="16">
        <f t="shared" si="122"/>
        <v>68.997569999999996</v>
      </c>
      <c r="M466" s="16">
        <f>(K466-L466)/L466*100</f>
        <v>68.222214202616115</v>
      </c>
      <c r="N466" s="110">
        <f>D466/D531*100</f>
        <v>9.9108138479052776</v>
      </c>
    </row>
    <row r="467" spans="1:14" ht="14.25" thickTop="1">
      <c r="A467" s="222" t="s">
        <v>36</v>
      </c>
      <c r="B467" s="201" t="s">
        <v>19</v>
      </c>
      <c r="C467" s="32">
        <v>24.549854</v>
      </c>
      <c r="D467" s="32">
        <v>58.996890999999998</v>
      </c>
      <c r="E467" s="32">
        <v>44.194350999999997</v>
      </c>
      <c r="F467" s="34">
        <f>(D467-E467)/E467*100</f>
        <v>33.494190241644233</v>
      </c>
      <c r="G467" s="31">
        <v>530</v>
      </c>
      <c r="H467" s="31">
        <v>48059.082470000001</v>
      </c>
      <c r="I467" s="33">
        <v>35</v>
      </c>
      <c r="J467" s="31">
        <v>8.8044480000000007</v>
      </c>
      <c r="K467" s="31">
        <v>10.361248</v>
      </c>
      <c r="L467" s="31">
        <v>34.735715999999996</v>
      </c>
      <c r="M467" s="31">
        <f>(K467-L467)/L467*100</f>
        <v>-70.171197852953426</v>
      </c>
      <c r="N467" s="109">
        <f>D467/D519*100</f>
        <v>4.2070031226714333</v>
      </c>
    </row>
    <row r="468" spans="1:14">
      <c r="A468" s="222"/>
      <c r="B468" s="201" t="s">
        <v>20</v>
      </c>
      <c r="C468" s="31">
        <v>11.642426</v>
      </c>
      <c r="D468" s="31">
        <v>26.683478000000001</v>
      </c>
      <c r="E468" s="31">
        <v>18.828302999999998</v>
      </c>
      <c r="F468" s="31">
        <f>(D468-E468)/E468*100</f>
        <v>41.7200371164624</v>
      </c>
      <c r="G468" s="31">
        <v>307</v>
      </c>
      <c r="H468" s="31">
        <v>6140</v>
      </c>
      <c r="I468" s="33">
        <v>19</v>
      </c>
      <c r="J468" s="31">
        <v>2.4025590000000001</v>
      </c>
      <c r="K468" s="31">
        <v>3.1325590000000001</v>
      </c>
      <c r="L468" s="31">
        <v>8.335013</v>
      </c>
      <c r="M468" s="34">
        <f>(K468-L468)/L468*100</f>
        <v>-62.416867256235832</v>
      </c>
      <c r="N468" s="109">
        <f>D468/D520*100</f>
        <v>6.4600027992279108</v>
      </c>
    </row>
    <row r="469" spans="1:14">
      <c r="A469" s="222"/>
      <c r="B469" s="201" t="s">
        <v>21</v>
      </c>
      <c r="C469" s="31">
        <v>1.6604000000000001E-2</v>
      </c>
      <c r="D469" s="31">
        <v>1.6604000000000001E-2</v>
      </c>
      <c r="E469" s="31">
        <v>2.0754999999999999E-2</v>
      </c>
      <c r="F469" s="31"/>
      <c r="G469" s="31">
        <v>1</v>
      </c>
      <c r="H469" s="31">
        <v>10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9"/>
    </row>
    <row r="470" spans="1:14">
      <c r="A470" s="222"/>
      <c r="B470" s="201" t="s">
        <v>22</v>
      </c>
      <c r="C470" s="31">
        <v>0.226801</v>
      </c>
      <c r="D470" s="31">
        <v>0.32415699999999997</v>
      </c>
      <c r="E470" s="31">
        <v>0.32621800000000001</v>
      </c>
      <c r="F470" s="31">
        <f>(D470-E470)/E470*100</f>
        <v>-0.63178610622345643</v>
      </c>
      <c r="G470" s="31">
        <v>45</v>
      </c>
      <c r="H470" s="31">
        <v>2818.9</v>
      </c>
      <c r="I470" s="33">
        <v>0</v>
      </c>
      <c r="J470" s="31">
        <v>0</v>
      </c>
      <c r="K470" s="31">
        <v>0</v>
      </c>
      <c r="L470" s="31">
        <v>0</v>
      </c>
      <c r="M470" s="34" t="e">
        <f t="shared" ref="M470:M475" si="123">(K470-L470)/L470*100</f>
        <v>#DIV/0!</v>
      </c>
      <c r="N470" s="109">
        <f>D470/D522*100</f>
        <v>0.14360519900287025</v>
      </c>
    </row>
    <row r="471" spans="1:14">
      <c r="A471" s="222"/>
      <c r="B471" s="201" t="s">
        <v>23</v>
      </c>
      <c r="C471" s="31">
        <v>1.8867999999999999E-2</v>
      </c>
      <c r="D471" s="31">
        <v>0.122642</v>
      </c>
      <c r="E471" s="31">
        <v>0</v>
      </c>
      <c r="F471" s="31"/>
      <c r="G471" s="31">
        <v>3</v>
      </c>
      <c r="H471" s="31">
        <v>1007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9">
        <f>D471/D523*100</f>
        <v>5.8580571571595002</v>
      </c>
    </row>
    <row r="472" spans="1:14">
      <c r="A472" s="222"/>
      <c r="B472" s="201" t="s">
        <v>24</v>
      </c>
      <c r="C472" s="31">
        <v>0.51358199999999998</v>
      </c>
      <c r="D472" s="31">
        <v>0.51358199999999998</v>
      </c>
      <c r="E472" s="31">
        <v>1.0189E-2</v>
      </c>
      <c r="F472" s="31">
        <f>(D472-E472)/E472*100</f>
        <v>4940.5535381293548</v>
      </c>
      <c r="G472" s="31">
        <v>5</v>
      </c>
      <c r="H472" s="31">
        <v>1610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9">
        <f>D472/D524*100</f>
        <v>0.37228599542782559</v>
      </c>
    </row>
    <row r="473" spans="1:14">
      <c r="A473" s="222"/>
      <c r="B473" s="201" t="s">
        <v>25</v>
      </c>
      <c r="C473" s="33">
        <v>0</v>
      </c>
      <c r="D473" s="33">
        <v>0</v>
      </c>
      <c r="E473" s="31">
        <v>0</v>
      </c>
      <c r="F473" s="31"/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9"/>
    </row>
    <row r="474" spans="1:14">
      <c r="A474" s="222"/>
      <c r="B474" s="201" t="s">
        <v>26</v>
      </c>
      <c r="C474" s="31">
        <v>3.5438869999999998</v>
      </c>
      <c r="D474" s="31">
        <v>6.778187</v>
      </c>
      <c r="E474" s="31">
        <v>4.6793380000000004</v>
      </c>
      <c r="F474" s="31">
        <f>(D474-E474)/E474*100</f>
        <v>44.853545522892325</v>
      </c>
      <c r="G474" s="31">
        <v>226</v>
      </c>
      <c r="H474" s="31">
        <v>85279.18</v>
      </c>
      <c r="I474" s="33">
        <v>5</v>
      </c>
      <c r="J474" s="31">
        <v>1.053577</v>
      </c>
      <c r="K474" s="31">
        <v>2.403451</v>
      </c>
      <c r="L474" s="31">
        <v>2.0765340000000001</v>
      </c>
      <c r="M474" s="34">
        <f t="shared" si="123"/>
        <v>15.743397411263185</v>
      </c>
      <c r="N474" s="109">
        <f>D474/D526*100</f>
        <v>1.8336547835182853</v>
      </c>
    </row>
    <row r="475" spans="1:14">
      <c r="A475" s="222"/>
      <c r="B475" s="201" t="s">
        <v>27</v>
      </c>
      <c r="C475" s="31">
        <v>0</v>
      </c>
      <c r="D475" s="34">
        <v>0</v>
      </c>
      <c r="E475" s="31">
        <v>0</v>
      </c>
      <c r="F475" s="31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3"/>
        <v>#DIV/0!</v>
      </c>
      <c r="N475" s="109">
        <f>D475/D527*100</f>
        <v>0</v>
      </c>
    </row>
    <row r="476" spans="1:14">
      <c r="A476" s="222"/>
      <c r="B476" s="14" t="s">
        <v>28</v>
      </c>
      <c r="C476" s="34">
        <v>0</v>
      </c>
      <c r="D476" s="34">
        <v>0</v>
      </c>
      <c r="E476" s="41">
        <v>0</v>
      </c>
      <c r="F476" s="31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9"/>
    </row>
    <row r="477" spans="1:14">
      <c r="A477" s="222"/>
      <c r="B477" s="14" t="s">
        <v>29</v>
      </c>
      <c r="C477" s="34">
        <v>0</v>
      </c>
      <c r="D477" s="34">
        <v>0</v>
      </c>
      <c r="E477" s="41">
        <v>0</v>
      </c>
      <c r="F477" s="31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9" t="e">
        <f>D477/D529*100</f>
        <v>#DIV/0!</v>
      </c>
    </row>
    <row r="478" spans="1:14">
      <c r="A478" s="222"/>
      <c r="B478" s="14" t="s">
        <v>30</v>
      </c>
      <c r="C478" s="41">
        <v>0</v>
      </c>
      <c r="D478" s="41">
        <v>0</v>
      </c>
      <c r="E478" s="41">
        <v>0</v>
      </c>
      <c r="F478" s="31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9"/>
    </row>
    <row r="479" spans="1:14" ht="14.25" thickBot="1">
      <c r="A479" s="208"/>
      <c r="B479" s="15" t="s">
        <v>31</v>
      </c>
      <c r="C479" s="16">
        <f t="shared" ref="C479:L479" si="124">C467+C469+C470+C471+C472+C473+C474+C475</f>
        <v>28.869596000000001</v>
      </c>
      <c r="D479" s="16">
        <f t="shared" si="124"/>
        <v>66.752062999999993</v>
      </c>
      <c r="E479" s="16">
        <f t="shared" si="124"/>
        <v>49.230850999999994</v>
      </c>
      <c r="F479" s="16">
        <f t="shared" ref="F479:F485" si="125">(D479-E479)/E479*100</f>
        <v>35.58990276239588</v>
      </c>
      <c r="G479" s="16">
        <f t="shared" si="124"/>
        <v>810</v>
      </c>
      <c r="H479" s="16">
        <f t="shared" si="124"/>
        <v>138784.16246999998</v>
      </c>
      <c r="I479" s="16">
        <f t="shared" si="124"/>
        <v>40</v>
      </c>
      <c r="J479" s="16">
        <f t="shared" si="124"/>
        <v>9.8580250000000014</v>
      </c>
      <c r="K479" s="16">
        <f t="shared" si="124"/>
        <v>12.764699</v>
      </c>
      <c r="L479" s="16">
        <f t="shared" si="124"/>
        <v>36.812249999999999</v>
      </c>
      <c r="M479" s="16">
        <f>(K479-L479)/L479*100</f>
        <v>-65.32486061025881</v>
      </c>
      <c r="N479" s="110">
        <f>D479/D531*100</f>
        <v>2.1539430436616915</v>
      </c>
    </row>
    <row r="480" spans="1:14" ht="14.25" thickTop="1">
      <c r="A480" s="225" t="s">
        <v>40</v>
      </c>
      <c r="B480" s="18" t="s">
        <v>19</v>
      </c>
      <c r="C480" s="34">
        <v>47.131974999999997</v>
      </c>
      <c r="D480" s="34">
        <v>105.241648</v>
      </c>
      <c r="E480" s="34">
        <v>161.693411</v>
      </c>
      <c r="F480" s="117">
        <f t="shared" si="125"/>
        <v>-34.91284069701517</v>
      </c>
      <c r="G480" s="34">
        <v>961</v>
      </c>
      <c r="H480" s="34">
        <v>111047.092168</v>
      </c>
      <c r="I480" s="34">
        <v>146</v>
      </c>
      <c r="J480" s="34">
        <v>24.93</v>
      </c>
      <c r="K480" s="34">
        <v>51.02</v>
      </c>
      <c r="L480" s="31">
        <v>152.9</v>
      </c>
      <c r="M480" s="34">
        <f>(K480-L480)/L480*100</f>
        <v>-66.631785480706341</v>
      </c>
      <c r="N480" s="112">
        <f t="shared" ref="N480:N488" si="126">D480/D519*100</f>
        <v>7.5046656572307819</v>
      </c>
    </row>
    <row r="481" spans="1:14">
      <c r="A481" s="222"/>
      <c r="B481" s="201" t="s">
        <v>20</v>
      </c>
      <c r="C481" s="34">
        <v>14.380769000000001</v>
      </c>
      <c r="D481" s="34">
        <v>33.534513000000004</v>
      </c>
      <c r="E481" s="34">
        <v>61.583038999999999</v>
      </c>
      <c r="F481" s="31">
        <f t="shared" si="125"/>
        <v>-45.545862067638453</v>
      </c>
      <c r="G481" s="34">
        <v>445</v>
      </c>
      <c r="H481" s="34">
        <v>8900</v>
      </c>
      <c r="I481" s="34">
        <v>82</v>
      </c>
      <c r="J481" s="34">
        <v>7.64</v>
      </c>
      <c r="K481" s="34">
        <v>20.05</v>
      </c>
      <c r="L481" s="31">
        <v>55.74</v>
      </c>
      <c r="M481" s="34">
        <f>(K481-L481)/L481*100</f>
        <v>-64.029422317904547</v>
      </c>
      <c r="N481" s="109">
        <f t="shared" si="126"/>
        <v>8.1186211126879648</v>
      </c>
    </row>
    <row r="482" spans="1:14">
      <c r="A482" s="222"/>
      <c r="B482" s="201" t="s">
        <v>21</v>
      </c>
      <c r="C482" s="34">
        <v>0</v>
      </c>
      <c r="D482" s="34">
        <v>5.1885000000000001E-2</v>
      </c>
      <c r="E482" s="34">
        <v>11.663249</v>
      </c>
      <c r="F482" s="31">
        <f t="shared" si="125"/>
        <v>-99.55514111033726</v>
      </c>
      <c r="G482" s="34">
        <v>1</v>
      </c>
      <c r="H482" s="34">
        <v>30.35</v>
      </c>
      <c r="I482" s="34"/>
      <c r="J482" s="34"/>
      <c r="K482" s="34"/>
      <c r="L482" s="31"/>
      <c r="M482" s="34"/>
      <c r="N482" s="109">
        <f t="shared" si="126"/>
        <v>9.2238388082924699E-2</v>
      </c>
    </row>
    <row r="483" spans="1:14">
      <c r="A483" s="222"/>
      <c r="B483" s="201" t="s">
        <v>22</v>
      </c>
      <c r="C483" s="34">
        <v>5.2569949999999999</v>
      </c>
      <c r="D483" s="34">
        <v>113.61268200000001</v>
      </c>
      <c r="E483" s="34">
        <v>115.75456699999999</v>
      </c>
      <c r="F483" s="31">
        <f t="shared" si="125"/>
        <v>-1.8503675971592446</v>
      </c>
      <c r="G483" s="34">
        <v>878</v>
      </c>
      <c r="H483" s="34">
        <v>122607.1</v>
      </c>
      <c r="I483" s="34">
        <v>39</v>
      </c>
      <c r="J483" s="34">
        <v>1.1499999999999999</v>
      </c>
      <c r="K483" s="34">
        <v>4.6100000000000003</v>
      </c>
      <c r="L483" s="31">
        <v>9.51</v>
      </c>
      <c r="M483" s="34">
        <f>(K483-L483)/L483*100</f>
        <v>-51.524710830704514</v>
      </c>
      <c r="N483" s="109">
        <f t="shared" si="126"/>
        <v>50.331696702091321</v>
      </c>
    </row>
    <row r="484" spans="1:14">
      <c r="A484" s="222"/>
      <c r="B484" s="201" t="s">
        <v>23</v>
      </c>
      <c r="C484" s="34">
        <v>0</v>
      </c>
      <c r="D484" s="34">
        <v>1.5094E-2</v>
      </c>
      <c r="E484" s="34">
        <v>0</v>
      </c>
      <c r="F484" s="31" t="e">
        <f t="shared" si="125"/>
        <v>#DIV/0!</v>
      </c>
      <c r="G484" s="34">
        <v>1</v>
      </c>
      <c r="H484" s="34">
        <v>1</v>
      </c>
      <c r="I484" s="34"/>
      <c r="J484" s="34"/>
      <c r="K484" s="34"/>
      <c r="L484" s="31"/>
      <c r="M484" s="34" t="e">
        <f>(K484-L484)/L484*100</f>
        <v>#DIV/0!</v>
      </c>
      <c r="N484" s="109">
        <f t="shared" si="126"/>
        <v>0.72097254390963539</v>
      </c>
    </row>
    <row r="485" spans="1:14">
      <c r="A485" s="222"/>
      <c r="B485" s="201" t="s">
        <v>24</v>
      </c>
      <c r="C485" s="34">
        <v>5.0903210000000003</v>
      </c>
      <c r="D485" s="34">
        <v>15.968944</v>
      </c>
      <c r="E485" s="34">
        <v>14.675889000000002</v>
      </c>
      <c r="F485" s="31">
        <f t="shared" si="125"/>
        <v>8.8107439351714838</v>
      </c>
      <c r="G485" s="34">
        <v>13</v>
      </c>
      <c r="H485" s="34">
        <v>6327.32</v>
      </c>
      <c r="I485" s="34">
        <v>4</v>
      </c>
      <c r="J485" s="34">
        <v>0.48</v>
      </c>
      <c r="K485" s="34">
        <v>1.51</v>
      </c>
      <c r="L485" s="31">
        <v>21.12</v>
      </c>
      <c r="M485" s="34">
        <f>(K485-L485)/L485*100</f>
        <v>-92.850378787878782</v>
      </c>
      <c r="N485" s="109">
        <f t="shared" si="126"/>
        <v>11.575589123005095</v>
      </c>
    </row>
    <row r="486" spans="1:14">
      <c r="A486" s="222"/>
      <c r="B486" s="201" t="s">
        <v>25</v>
      </c>
      <c r="C486" s="34">
        <v>0</v>
      </c>
      <c r="D486" s="34">
        <v>0</v>
      </c>
      <c r="E486" s="34">
        <v>0</v>
      </c>
      <c r="F486" s="31"/>
      <c r="G486" s="34">
        <v>0</v>
      </c>
      <c r="H486" s="34">
        <v>0</v>
      </c>
      <c r="I486" s="34"/>
      <c r="J486" s="34"/>
      <c r="K486" s="34"/>
      <c r="L486" s="31">
        <v>111.08</v>
      </c>
      <c r="M486" s="34"/>
      <c r="N486" s="109">
        <f t="shared" si="126"/>
        <v>0</v>
      </c>
    </row>
    <row r="487" spans="1:14">
      <c r="A487" s="222"/>
      <c r="B487" s="201" t="s">
        <v>26</v>
      </c>
      <c r="C487" s="34">
        <v>5.9311620000000005</v>
      </c>
      <c r="D487" s="34">
        <v>14.150726000000001</v>
      </c>
      <c r="E487" s="34">
        <v>14.59315</v>
      </c>
      <c r="F487" s="31">
        <f>(D487-E487)/E487*100</f>
        <v>-3.0317237882156971</v>
      </c>
      <c r="G487" s="34">
        <v>696</v>
      </c>
      <c r="H487" s="34">
        <v>73999</v>
      </c>
      <c r="I487" s="34">
        <v>27</v>
      </c>
      <c r="J487" s="34">
        <v>4.0199999999999996</v>
      </c>
      <c r="K487" s="34">
        <v>7.03</v>
      </c>
      <c r="L487" s="31">
        <v>9.49</v>
      </c>
      <c r="M487" s="34">
        <f>(K487-L487)/L487*100</f>
        <v>-25.922023182297156</v>
      </c>
      <c r="N487" s="109">
        <f t="shared" si="126"/>
        <v>3.8280953919029628</v>
      </c>
    </row>
    <row r="488" spans="1:14">
      <c r="A488" s="222"/>
      <c r="B488" s="201" t="s">
        <v>27</v>
      </c>
      <c r="C488" s="34">
        <v>0</v>
      </c>
      <c r="D488" s="34">
        <v>0</v>
      </c>
      <c r="E488" s="34">
        <v>7.3301999999999992E-2</v>
      </c>
      <c r="F488" s="31">
        <f>(D488-E488)/E488*100</f>
        <v>-100</v>
      </c>
      <c r="G488" s="34">
        <v>0</v>
      </c>
      <c r="H488" s="34">
        <v>0</v>
      </c>
      <c r="I488" s="31"/>
      <c r="J488" s="31"/>
      <c r="K488" s="31"/>
      <c r="L488" s="31"/>
      <c r="M488" s="31"/>
      <c r="N488" s="109">
        <f t="shared" si="126"/>
        <v>0</v>
      </c>
    </row>
    <row r="489" spans="1:14">
      <c r="A489" s="222"/>
      <c r="B489" s="14" t="s">
        <v>28</v>
      </c>
      <c r="C489" s="34">
        <v>0</v>
      </c>
      <c r="D489" s="34">
        <v>0</v>
      </c>
      <c r="E489" s="34">
        <v>0</v>
      </c>
      <c r="F489" s="31"/>
      <c r="G489" s="34">
        <v>0</v>
      </c>
      <c r="H489" s="34">
        <v>0</v>
      </c>
      <c r="I489" s="34"/>
      <c r="J489" s="34"/>
      <c r="K489" s="34"/>
      <c r="L489" s="34"/>
      <c r="M489" s="31"/>
      <c r="N489" s="109"/>
    </row>
    <row r="490" spans="1:14">
      <c r="A490" s="222"/>
      <c r="B490" s="14" t="s">
        <v>29</v>
      </c>
      <c r="C490" s="34">
        <v>0</v>
      </c>
      <c r="D490" s="34">
        <v>0</v>
      </c>
      <c r="E490" s="34">
        <v>0</v>
      </c>
      <c r="F490" s="31" t="e">
        <f>(D490-E490)/E490*100</f>
        <v>#DIV/0!</v>
      </c>
      <c r="G490" s="34">
        <v>0</v>
      </c>
      <c r="H490" s="34">
        <v>0</v>
      </c>
      <c r="I490" s="34"/>
      <c r="J490" s="34"/>
      <c r="K490" s="34"/>
      <c r="L490" s="34"/>
      <c r="M490" s="31"/>
      <c r="N490" s="109" t="e">
        <f>D490/D529*100</f>
        <v>#DIV/0!</v>
      </c>
    </row>
    <row r="491" spans="1:14">
      <c r="A491" s="222"/>
      <c r="B491" s="14" t="s">
        <v>30</v>
      </c>
      <c r="C491" s="34">
        <v>0</v>
      </c>
      <c r="D491" s="34">
        <v>0</v>
      </c>
      <c r="E491" s="34">
        <v>0</v>
      </c>
      <c r="F491" s="31"/>
      <c r="G491" s="34">
        <v>0</v>
      </c>
      <c r="H491" s="34">
        <v>0</v>
      </c>
      <c r="I491" s="34"/>
      <c r="J491" s="34"/>
      <c r="K491" s="34"/>
      <c r="L491" s="34"/>
      <c r="M491" s="31"/>
      <c r="N491" s="109"/>
    </row>
    <row r="492" spans="1:14" ht="14.25" thickBot="1">
      <c r="A492" s="208"/>
      <c r="B492" s="15" t="s">
        <v>31</v>
      </c>
      <c r="C492" s="16">
        <f t="shared" ref="C492:L492" si="127">C480+C482+C483+C484+C485+C486+C487+C488</f>
        <v>63.410453000000004</v>
      </c>
      <c r="D492" s="16">
        <f t="shared" si="127"/>
        <v>249.04097899999999</v>
      </c>
      <c r="E492" s="16">
        <f t="shared" si="127"/>
        <v>318.45356799999996</v>
      </c>
      <c r="F492" s="16">
        <f>(D492-E492)/E492*100</f>
        <v>-21.796769128992764</v>
      </c>
      <c r="G492" s="16">
        <f t="shared" si="127"/>
        <v>2550</v>
      </c>
      <c r="H492" s="16">
        <f t="shared" si="127"/>
        <v>314011.86216800002</v>
      </c>
      <c r="I492" s="16">
        <f t="shared" si="127"/>
        <v>216</v>
      </c>
      <c r="J492" s="16">
        <f t="shared" si="127"/>
        <v>30.58</v>
      </c>
      <c r="K492" s="16">
        <f t="shared" si="127"/>
        <v>64.17</v>
      </c>
      <c r="L492" s="16">
        <f t="shared" si="127"/>
        <v>304.10000000000002</v>
      </c>
      <c r="M492" s="16">
        <f>(K492-L492)/L492*100</f>
        <v>-78.8983886879316</v>
      </c>
      <c r="N492" s="110">
        <f>D492/D531*100</f>
        <v>8.0360075808255917</v>
      </c>
    </row>
    <row r="493" spans="1:14" ht="14.25" thickTop="1">
      <c r="A493" s="207" t="s">
        <v>67</v>
      </c>
      <c r="B493" s="18" t="s">
        <v>19</v>
      </c>
      <c r="C493" s="32">
        <v>20.970301999999997</v>
      </c>
      <c r="D493" s="32">
        <v>61.318787999999998</v>
      </c>
      <c r="E493" s="32">
        <v>75.299385999999998</v>
      </c>
      <c r="F493" s="117">
        <f>(D493-E493)/E493*100</f>
        <v>-18.566682602166239</v>
      </c>
      <c r="G493" s="31">
        <v>540</v>
      </c>
      <c r="H493" s="31">
        <v>61784.37066</v>
      </c>
      <c r="I493" s="31">
        <v>100</v>
      </c>
      <c r="J493" s="31">
        <v>6.0337099999999992</v>
      </c>
      <c r="K493" s="31">
        <v>60.828609999999998</v>
      </c>
      <c r="L493" s="31">
        <v>8.7630300000000005</v>
      </c>
      <c r="M493" s="32">
        <f>(K493-L493)/L493*100</f>
        <v>594.1504251383368</v>
      </c>
      <c r="N493" s="114">
        <f>D493/D519*100</f>
        <v>4.3725750327153277</v>
      </c>
    </row>
    <row r="494" spans="1:14">
      <c r="A494" s="207"/>
      <c r="B494" s="201" t="s">
        <v>20</v>
      </c>
      <c r="C494" s="32">
        <v>8.2630290000000013</v>
      </c>
      <c r="D494" s="32">
        <v>22.279741000000001</v>
      </c>
      <c r="E494" s="32">
        <v>29.828261999999999</v>
      </c>
      <c r="F494" s="31">
        <f>(D494-E494)/E494*100</f>
        <v>-25.306606868345188</v>
      </c>
      <c r="G494" s="31">
        <v>269</v>
      </c>
      <c r="H494" s="31">
        <v>5380</v>
      </c>
      <c r="I494" s="31">
        <v>46</v>
      </c>
      <c r="J494" s="31">
        <v>2.8155000000000001</v>
      </c>
      <c r="K494" s="31">
        <v>5.0529999999999999</v>
      </c>
      <c r="L494" s="31">
        <v>5.4440999999999997</v>
      </c>
      <c r="M494" s="34">
        <f>(K494-L494)/L494*100</f>
        <v>-7.1839238808985835</v>
      </c>
      <c r="N494" s="114">
        <f>D494/D520*100</f>
        <v>5.3938691660087512</v>
      </c>
    </row>
    <row r="495" spans="1:14">
      <c r="A495" s="207"/>
      <c r="B495" s="201" t="s">
        <v>21</v>
      </c>
      <c r="C495" s="32">
        <v>0</v>
      </c>
      <c r="D495" s="32">
        <v>1.5461370000000001</v>
      </c>
      <c r="E495" s="32">
        <v>12.227297999999999</v>
      </c>
      <c r="F495" s="31">
        <f>(D495-E495)/E495*100</f>
        <v>-87.35503951895177</v>
      </c>
      <c r="G495" s="31">
        <v>3</v>
      </c>
      <c r="H495" s="31">
        <v>2199.0043390000001</v>
      </c>
      <c r="I495" s="31">
        <v>0</v>
      </c>
      <c r="J495" s="31">
        <v>0</v>
      </c>
      <c r="K495" s="31">
        <v>0</v>
      </c>
      <c r="L495" s="31">
        <v>0</v>
      </c>
      <c r="M495" s="31"/>
      <c r="N495" s="114">
        <f>D495/D521*100</f>
        <v>2.7486399659895722</v>
      </c>
    </row>
    <row r="496" spans="1:14">
      <c r="A496" s="207"/>
      <c r="B496" s="201" t="s">
        <v>22</v>
      </c>
      <c r="C496" s="32">
        <v>2.4924519999999992</v>
      </c>
      <c r="D496" s="32">
        <v>8.8981119999999994</v>
      </c>
      <c r="E496" s="32">
        <v>1.4434</v>
      </c>
      <c r="F496" s="31">
        <f>(D496-E496)/E496*100</f>
        <v>516.46889289178318</v>
      </c>
      <c r="G496" s="31">
        <v>107</v>
      </c>
      <c r="H496" s="31">
        <v>96466.1</v>
      </c>
      <c r="I496" s="31">
        <v>15</v>
      </c>
      <c r="J496" s="31">
        <v>0.87300000000000011</v>
      </c>
      <c r="K496" s="31">
        <v>1.8682000000000001</v>
      </c>
      <c r="L496" s="31">
        <v>0.47699999999999998</v>
      </c>
      <c r="M496" s="31"/>
      <c r="N496" s="114">
        <f>D496/D522*100</f>
        <v>3.9419637537052346</v>
      </c>
    </row>
    <row r="497" spans="1:14">
      <c r="A497" s="207"/>
      <c r="B497" s="201" t="s">
        <v>23</v>
      </c>
      <c r="C497" s="32">
        <v>0</v>
      </c>
      <c r="D497" s="32">
        <v>0</v>
      </c>
      <c r="E497" s="32">
        <v>0</v>
      </c>
      <c r="F497" s="31"/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114"/>
    </row>
    <row r="498" spans="1:14">
      <c r="A498" s="207"/>
      <c r="B498" s="201" t="s">
        <v>24</v>
      </c>
      <c r="C498" s="32">
        <v>1.1792449999999999</v>
      </c>
      <c r="D498" s="32">
        <v>1.235849</v>
      </c>
      <c r="E498" s="32">
        <v>0</v>
      </c>
      <c r="F498" s="31" t="e">
        <f>(D498-E498)/E498*100</f>
        <v>#DIV/0!</v>
      </c>
      <c r="G498" s="31">
        <v>4</v>
      </c>
      <c r="H498" s="31">
        <v>724.83987999999999</v>
      </c>
      <c r="I498" s="31">
        <v>0</v>
      </c>
      <c r="J498" s="31">
        <v>0</v>
      </c>
      <c r="K498" s="31">
        <v>0</v>
      </c>
      <c r="L498" s="31">
        <v>0</v>
      </c>
      <c r="M498" s="31"/>
      <c r="N498" s="114">
        <f>D498/D524*100</f>
        <v>0.89584384803883865</v>
      </c>
    </row>
    <row r="499" spans="1:14">
      <c r="A499" s="207"/>
      <c r="B499" s="201" t="s">
        <v>25</v>
      </c>
      <c r="C499" s="32">
        <v>0</v>
      </c>
      <c r="D499" s="32">
        <v>0</v>
      </c>
      <c r="E499" s="32">
        <v>0</v>
      </c>
      <c r="F499" s="31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4"/>
    </row>
    <row r="500" spans="1:14">
      <c r="A500" s="207"/>
      <c r="B500" s="201" t="s">
        <v>26</v>
      </c>
      <c r="C500" s="32">
        <v>8.4724789999999981</v>
      </c>
      <c r="D500" s="32">
        <v>19.690522999999999</v>
      </c>
      <c r="E500" s="32">
        <v>19.813033000000001</v>
      </c>
      <c r="F500" s="31">
        <f>(D500-E500)/E500*100</f>
        <v>-0.61833036870226721</v>
      </c>
      <c r="G500" s="31">
        <v>264</v>
      </c>
      <c r="H500" s="31">
        <v>136181</v>
      </c>
      <c r="I500" s="31">
        <v>8</v>
      </c>
      <c r="J500" s="31">
        <v>1.7097850000000001</v>
      </c>
      <c r="K500" s="31">
        <v>1.7097850000000001</v>
      </c>
      <c r="L500" s="31">
        <v>0.45117499999999999</v>
      </c>
      <c r="M500" s="31"/>
      <c r="N500" s="114">
        <f>D500/D526*100</f>
        <v>5.326737325029069</v>
      </c>
    </row>
    <row r="501" spans="1:14">
      <c r="A501" s="207"/>
      <c r="B501" s="201" t="s">
        <v>27</v>
      </c>
      <c r="C501" s="32">
        <v>0</v>
      </c>
      <c r="D501" s="32">
        <v>0</v>
      </c>
      <c r="E501" s="32">
        <v>0</v>
      </c>
      <c r="F501" s="31"/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4">
        <f>D501/D527*100</f>
        <v>0</v>
      </c>
    </row>
    <row r="502" spans="1:14">
      <c r="A502" s="207"/>
      <c r="B502" s="14" t="s">
        <v>28</v>
      </c>
      <c r="C502" s="32">
        <v>0</v>
      </c>
      <c r="D502" s="32">
        <v>0</v>
      </c>
      <c r="E502" s="32">
        <v>0</v>
      </c>
      <c r="F502" s="31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4" t="e">
        <f>D502/D528*100</f>
        <v>#DIV/0!</v>
      </c>
    </row>
    <row r="503" spans="1:14">
      <c r="A503" s="207"/>
      <c r="B503" s="14" t="s">
        <v>29</v>
      </c>
      <c r="C503" s="32">
        <v>0</v>
      </c>
      <c r="D503" s="32">
        <v>0</v>
      </c>
      <c r="E503" s="32">
        <v>0</v>
      </c>
      <c r="F503" s="31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4"/>
    </row>
    <row r="504" spans="1:14">
      <c r="A504" s="207"/>
      <c r="B504" s="14" t="s">
        <v>30</v>
      </c>
      <c r="C504" s="32">
        <v>0</v>
      </c>
      <c r="D504" s="32">
        <v>0</v>
      </c>
      <c r="E504" s="32">
        <v>0</v>
      </c>
      <c r="F504" s="31"/>
      <c r="G504" s="31">
        <v>0</v>
      </c>
      <c r="H504" s="31">
        <v>0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4"/>
    </row>
    <row r="505" spans="1:14" ht="14.25" thickBot="1">
      <c r="A505" s="208"/>
      <c r="B505" s="15" t="s">
        <v>31</v>
      </c>
      <c r="C505" s="16">
        <f>C493+C495+C496+C497+C498+C499+C500+C501</f>
        <v>33.114477999999998</v>
      </c>
      <c r="D505" s="16">
        <f>D493+D495+D496+D497+D498+D499+D500+D501</f>
        <v>92.689408999999998</v>
      </c>
      <c r="E505" s="16">
        <f>E493+E495+E496+E497+E498+E499+E500+E501</f>
        <v>108.783117</v>
      </c>
      <c r="F505" s="16">
        <f>(D505-E505)/E505*100</f>
        <v>-14.794306730519596</v>
      </c>
      <c r="G505" s="16">
        <f t="shared" ref="G505:L505" si="128">G493+G495+G496+G497+G498+G499+G500+G501</f>
        <v>918</v>
      </c>
      <c r="H505" s="16">
        <f t="shared" si="128"/>
        <v>297355.31487900001</v>
      </c>
      <c r="I505" s="16">
        <f t="shared" si="128"/>
        <v>123</v>
      </c>
      <c r="J505" s="16">
        <f t="shared" si="128"/>
        <v>8.6164950000000005</v>
      </c>
      <c r="K505" s="16">
        <f t="shared" si="128"/>
        <v>64.406594999999996</v>
      </c>
      <c r="L505" s="16">
        <f t="shared" si="128"/>
        <v>9.6912050000000001</v>
      </c>
      <c r="M505" s="16">
        <f>(K505-L505)/L505*100</f>
        <v>564.58809817767758</v>
      </c>
      <c r="N505" s="110">
        <f>D505/D531*100</f>
        <v>2.9908844575584634</v>
      </c>
    </row>
    <row r="506" spans="1:14" ht="14.25" thickTop="1">
      <c r="A506" s="222" t="s">
        <v>43</v>
      </c>
      <c r="B506" s="204" t="s">
        <v>19</v>
      </c>
      <c r="C506" s="94">
        <v>0</v>
      </c>
      <c r="D506" s="94">
        <v>7.0000000000000007E-2</v>
      </c>
      <c r="E506" s="94">
        <v>0.08</v>
      </c>
      <c r="F506" s="117">
        <f>(D506-E506)/E506*100</f>
        <v>-12.499999999999993</v>
      </c>
      <c r="G506" s="95">
        <v>1</v>
      </c>
      <c r="H506" s="95">
        <v>200</v>
      </c>
      <c r="I506" s="95">
        <v>0</v>
      </c>
      <c r="J506" s="95">
        <v>0</v>
      </c>
      <c r="K506" s="95">
        <v>0</v>
      </c>
      <c r="L506" s="95">
        <v>0</v>
      </c>
      <c r="M506" s="31" t="e">
        <f>(K506-L506)/L506*100</f>
        <v>#DIV/0!</v>
      </c>
      <c r="N506" s="113">
        <f>D506/D519*100</f>
        <v>4.9916226702013903E-3</v>
      </c>
    </row>
    <row r="507" spans="1:14">
      <c r="A507" s="222"/>
      <c r="B507" s="201" t="s">
        <v>20</v>
      </c>
      <c r="C507" s="95">
        <v>0</v>
      </c>
      <c r="D507" s="95">
        <v>0</v>
      </c>
      <c r="E507" s="95">
        <v>0</v>
      </c>
      <c r="F507" s="31" t="e">
        <f>(D507-E507)/E507*100</f>
        <v>#DIV/0!</v>
      </c>
      <c r="G507" s="95">
        <v>0</v>
      </c>
      <c r="H507" s="95">
        <v>0</v>
      </c>
      <c r="I507" s="95">
        <v>0</v>
      </c>
      <c r="J507" s="95">
        <v>0</v>
      </c>
      <c r="K507" s="95">
        <v>0</v>
      </c>
      <c r="L507" s="95">
        <v>0</v>
      </c>
      <c r="M507" s="31" t="e">
        <f>(K507-L507)/L507*100</f>
        <v>#DIV/0!</v>
      </c>
      <c r="N507" s="109">
        <f>D507/D520*100</f>
        <v>0</v>
      </c>
    </row>
    <row r="508" spans="1:14">
      <c r="A508" s="222"/>
      <c r="B508" s="201" t="s">
        <v>21</v>
      </c>
      <c r="C508" s="95"/>
      <c r="D508" s="95"/>
      <c r="E508" s="95"/>
      <c r="F508" s="31"/>
      <c r="G508" s="95"/>
      <c r="H508" s="95"/>
      <c r="I508" s="95"/>
      <c r="J508" s="95"/>
      <c r="K508" s="95"/>
      <c r="L508" s="95"/>
      <c r="M508" s="31"/>
      <c r="N508" s="109"/>
    </row>
    <row r="509" spans="1:14">
      <c r="A509" s="222"/>
      <c r="B509" s="201" t="s">
        <v>22</v>
      </c>
      <c r="C509" s="95"/>
      <c r="D509" s="95"/>
      <c r="E509" s="95">
        <v>0.02</v>
      </c>
      <c r="F509" s="31">
        <f>(D509-E509)/E509*100</f>
        <v>-100</v>
      </c>
      <c r="G509" s="95"/>
      <c r="H509" s="95"/>
      <c r="I509" s="95"/>
      <c r="J509" s="95"/>
      <c r="K509" s="95"/>
      <c r="L509" s="95">
        <v>0</v>
      </c>
      <c r="M509" s="31"/>
      <c r="N509" s="109">
        <f>D509/D522*100</f>
        <v>0</v>
      </c>
    </row>
    <row r="510" spans="1:14">
      <c r="A510" s="222"/>
      <c r="B510" s="201" t="s">
        <v>23</v>
      </c>
      <c r="C510" s="95"/>
      <c r="D510" s="95"/>
      <c r="E510" s="95"/>
      <c r="F510" s="31"/>
      <c r="G510" s="95"/>
      <c r="H510" s="95"/>
      <c r="I510" s="95"/>
      <c r="J510" s="95"/>
      <c r="K510" s="95"/>
      <c r="L510" s="95"/>
      <c r="M510" s="31"/>
      <c r="N510" s="109"/>
    </row>
    <row r="511" spans="1:14">
      <c r="A511" s="222"/>
      <c r="B511" s="201" t="s">
        <v>24</v>
      </c>
      <c r="C511" s="95">
        <v>10.97</v>
      </c>
      <c r="D511" s="95">
        <v>68.69</v>
      </c>
      <c r="E511" s="95">
        <v>50.72</v>
      </c>
      <c r="F511" s="31">
        <f>(D511-E511)/E511*100</f>
        <v>35.429810725552045</v>
      </c>
      <c r="G511" s="95">
        <v>7</v>
      </c>
      <c r="H511" s="95">
        <v>1296</v>
      </c>
      <c r="I511" s="95">
        <v>0</v>
      </c>
      <c r="J511" s="95">
        <v>0</v>
      </c>
      <c r="K511" s="95">
        <v>0</v>
      </c>
      <c r="L511" s="95">
        <v>0</v>
      </c>
      <c r="M511" s="31" t="e">
        <f>(K511-L511)/L511*100</f>
        <v>#DIV/0!</v>
      </c>
      <c r="N511" s="109">
        <f>D511/D524*100</f>
        <v>49.792097514977819</v>
      </c>
    </row>
    <row r="512" spans="1:14">
      <c r="A512" s="222"/>
      <c r="B512" s="201" t="s">
        <v>25</v>
      </c>
      <c r="C512" s="95"/>
      <c r="D512" s="95"/>
      <c r="E512" s="95"/>
      <c r="F512" s="31"/>
      <c r="G512" s="95"/>
      <c r="H512" s="95"/>
      <c r="I512" s="95"/>
      <c r="J512" s="95"/>
      <c r="K512" s="95"/>
      <c r="L512" s="95"/>
      <c r="M512" s="31" t="e">
        <f>(K512-L512)/L512*100</f>
        <v>#DIV/0!</v>
      </c>
      <c r="N512" s="109">
        <f>D512/D525*100</f>
        <v>0</v>
      </c>
    </row>
    <row r="513" spans="1:14">
      <c r="A513" s="222"/>
      <c r="B513" s="201" t="s">
        <v>26</v>
      </c>
      <c r="C513" s="95"/>
      <c r="D513" s="95"/>
      <c r="E513" s="95">
        <v>0.01</v>
      </c>
      <c r="F513" s="31">
        <f>(D513-E513)/E513*100</f>
        <v>-100</v>
      </c>
      <c r="G513" s="95"/>
      <c r="H513" s="95"/>
      <c r="I513" s="95"/>
      <c r="J513" s="95"/>
      <c r="K513" s="95"/>
      <c r="L513" s="95">
        <v>0</v>
      </c>
      <c r="M513" s="31" t="e">
        <f>(K513-L513)/L513*100</f>
        <v>#DIV/0!</v>
      </c>
      <c r="N513" s="109">
        <f>D513/D526*100</f>
        <v>0</v>
      </c>
    </row>
    <row r="514" spans="1:14">
      <c r="A514" s="222"/>
      <c r="B514" s="201" t="s">
        <v>27</v>
      </c>
      <c r="C514" s="23"/>
      <c r="D514" s="23"/>
      <c r="E514" s="23"/>
      <c r="F514" s="31"/>
      <c r="G514" s="23"/>
      <c r="H514" s="23"/>
      <c r="I514" s="23"/>
      <c r="J514" s="23"/>
      <c r="K514" s="23"/>
      <c r="L514" s="23"/>
      <c r="M514" s="31"/>
      <c r="N514" s="109"/>
    </row>
    <row r="515" spans="1:14">
      <c r="A515" s="222"/>
      <c r="B515" s="14" t="s">
        <v>28</v>
      </c>
      <c r="C515" s="42"/>
      <c r="D515" s="42"/>
      <c r="E515" s="96"/>
      <c r="F515" s="31"/>
      <c r="G515" s="42"/>
      <c r="H515" s="42"/>
      <c r="I515" s="42"/>
      <c r="J515" s="42"/>
      <c r="K515" s="42"/>
      <c r="L515" s="96"/>
      <c r="M515" s="31"/>
      <c r="N515" s="109"/>
    </row>
    <row r="516" spans="1:14">
      <c r="A516" s="222"/>
      <c r="B516" s="14" t="s">
        <v>29</v>
      </c>
      <c r="C516" s="34"/>
      <c r="D516" s="34"/>
      <c r="E516" s="34"/>
      <c r="F516" s="31"/>
      <c r="G516" s="42"/>
      <c r="H516" s="42"/>
      <c r="I516" s="42"/>
      <c r="J516" s="42"/>
      <c r="K516" s="42"/>
      <c r="L516" s="96"/>
      <c r="M516" s="31"/>
      <c r="N516" s="109"/>
    </row>
    <row r="517" spans="1:14">
      <c r="A517" s="222"/>
      <c r="B517" s="14" t="s">
        <v>30</v>
      </c>
      <c r="C517" s="34"/>
      <c r="D517" s="34"/>
      <c r="E517" s="34"/>
      <c r="F517" s="31"/>
      <c r="G517" s="34"/>
      <c r="H517" s="34"/>
      <c r="I517" s="34"/>
      <c r="J517" s="34"/>
      <c r="K517" s="34"/>
      <c r="L517" s="34"/>
      <c r="M517" s="31"/>
      <c r="N517" s="109"/>
    </row>
    <row r="518" spans="1:14" ht="14.25" thickBot="1">
      <c r="A518" s="208"/>
      <c r="B518" s="15" t="s">
        <v>31</v>
      </c>
      <c r="C518" s="16">
        <f t="shared" ref="C518:L518" si="129">C506+C508+C509+C510+C511+C512+C513+C514</f>
        <v>10.97</v>
      </c>
      <c r="D518" s="16">
        <f t="shared" si="129"/>
        <v>68.759999999999991</v>
      </c>
      <c r="E518" s="16">
        <f t="shared" si="129"/>
        <v>50.83</v>
      </c>
      <c r="F518" s="16">
        <f t="shared" ref="F518:F531" si="130">(D518-E518)/E518*100</f>
        <v>35.274444225850857</v>
      </c>
      <c r="G518" s="16">
        <f t="shared" si="129"/>
        <v>8</v>
      </c>
      <c r="H518" s="16">
        <f t="shared" si="129"/>
        <v>1496</v>
      </c>
      <c r="I518" s="16">
        <f t="shared" si="129"/>
        <v>0</v>
      </c>
      <c r="J518" s="16">
        <f t="shared" si="129"/>
        <v>0</v>
      </c>
      <c r="K518" s="16">
        <f t="shared" si="129"/>
        <v>0</v>
      </c>
      <c r="L518" s="16">
        <f t="shared" si="129"/>
        <v>0</v>
      </c>
      <c r="M518" s="16" t="e">
        <f t="shared" ref="M518:M531" si="131">(K518-L518)/L518*100</f>
        <v>#DIV/0!</v>
      </c>
      <c r="N518" s="110">
        <f>D518/D531*100</f>
        <v>2.2187347780124473</v>
      </c>
    </row>
    <row r="519" spans="1:14" ht="15" thickTop="1" thickBot="1">
      <c r="A519" s="250" t="s">
        <v>49</v>
      </c>
      <c r="B519" s="201" t="s">
        <v>19</v>
      </c>
      <c r="C519" s="31">
        <f>C415+C428+C441+C454+C467+C480+C493+C506</f>
        <v>558.48713699999996</v>
      </c>
      <c r="D519" s="31">
        <f>D415+D428+D441+D454+D467+D480+D493+D506</f>
        <v>1402.3495889999997</v>
      </c>
      <c r="E519" s="31">
        <f>E415+E428+E441+E454+E467+E480+E493+E506</f>
        <v>1256.8282549999999</v>
      </c>
      <c r="F519" s="32">
        <f t="shared" si="130"/>
        <v>11.578458187988447</v>
      </c>
      <c r="G519" s="31">
        <f t="shared" ref="G519:L530" si="132">G415+G428+G441+G454+G467+G480+G493+G506</f>
        <v>11226</v>
      </c>
      <c r="H519" s="31">
        <f t="shared" si="132"/>
        <v>1524918.4723960003</v>
      </c>
      <c r="I519" s="31">
        <f t="shared" si="132"/>
        <v>1222</v>
      </c>
      <c r="J519" s="31">
        <f t="shared" si="132"/>
        <v>392.40642299999996</v>
      </c>
      <c r="K519" s="31">
        <f t="shared" si="132"/>
        <v>648.49316400000009</v>
      </c>
      <c r="L519" s="31">
        <f t="shared" si="132"/>
        <v>627.65265599999987</v>
      </c>
      <c r="M519" s="32">
        <f t="shared" si="131"/>
        <v>3.3203887214969794</v>
      </c>
      <c r="N519" s="109">
        <f>D519/D531*100</f>
        <v>45.25075340380689</v>
      </c>
    </row>
    <row r="520" spans="1:14" ht="14.25" thickBot="1">
      <c r="A520" s="250"/>
      <c r="B520" s="201" t="s">
        <v>20</v>
      </c>
      <c r="C520" s="31">
        <f t="shared" ref="C520:E530" si="133">C416+C429+C442+C455+C468+C481+C494+C507</f>
        <v>190.42583699999997</v>
      </c>
      <c r="D520" s="31">
        <f t="shared" si="133"/>
        <v>413.05675599999995</v>
      </c>
      <c r="E520" s="31">
        <f t="shared" si="133"/>
        <v>452.728388</v>
      </c>
      <c r="F520" s="31">
        <f t="shared" si="130"/>
        <v>-8.7627886943992657</v>
      </c>
      <c r="G520" s="31">
        <f t="shared" si="132"/>
        <v>5782</v>
      </c>
      <c r="H520" s="31">
        <f t="shared" si="132"/>
        <v>115460</v>
      </c>
      <c r="I520" s="31">
        <f t="shared" si="132"/>
        <v>733</v>
      </c>
      <c r="J520" s="31">
        <f t="shared" si="132"/>
        <v>163.93325899999996</v>
      </c>
      <c r="K520" s="31">
        <f t="shared" si="132"/>
        <v>261.88733400000001</v>
      </c>
      <c r="L520" s="31">
        <f t="shared" si="132"/>
        <v>229.69622600000002</v>
      </c>
      <c r="M520" s="31">
        <f t="shared" si="131"/>
        <v>14.014643845302006</v>
      </c>
      <c r="N520" s="109">
        <f>D520/D531*100</f>
        <v>13.328437897472392</v>
      </c>
    </row>
    <row r="521" spans="1:14" ht="14.25" thickBot="1">
      <c r="A521" s="250"/>
      <c r="B521" s="201" t="s">
        <v>21</v>
      </c>
      <c r="C521" s="31">
        <f t="shared" si="133"/>
        <v>17.633482000000001</v>
      </c>
      <c r="D521" s="31">
        <f t="shared" si="133"/>
        <v>56.250983000000005</v>
      </c>
      <c r="E521" s="31">
        <f t="shared" si="133"/>
        <v>71.457137000000003</v>
      </c>
      <c r="F521" s="31">
        <f t="shared" si="130"/>
        <v>-21.280105302847492</v>
      </c>
      <c r="G521" s="31">
        <f t="shared" si="132"/>
        <v>164</v>
      </c>
      <c r="H521" s="31">
        <f t="shared" si="132"/>
        <v>65048.651868999994</v>
      </c>
      <c r="I521" s="31">
        <f t="shared" si="132"/>
        <v>47</v>
      </c>
      <c r="J521" s="31">
        <f t="shared" si="132"/>
        <v>12.033104999999995</v>
      </c>
      <c r="K521" s="31">
        <f t="shared" si="132"/>
        <v>38.825769999999999</v>
      </c>
      <c r="L521" s="31">
        <f t="shared" si="132"/>
        <v>3.1</v>
      </c>
      <c r="M521" s="31">
        <f t="shared" si="131"/>
        <v>1152.4441935483869</v>
      </c>
      <c r="N521" s="109">
        <f>D521/D531*100</f>
        <v>1.8150961646231381</v>
      </c>
    </row>
    <row r="522" spans="1:14" ht="14.25" thickBot="1">
      <c r="A522" s="250"/>
      <c r="B522" s="201" t="s">
        <v>22</v>
      </c>
      <c r="C522" s="31">
        <f t="shared" si="133"/>
        <v>48.753978000000004</v>
      </c>
      <c r="D522" s="31">
        <f t="shared" si="133"/>
        <v>225.72790000000001</v>
      </c>
      <c r="E522" s="31">
        <f t="shared" si="133"/>
        <v>171.69433699999999</v>
      </c>
      <c r="F522" s="31">
        <f t="shared" si="130"/>
        <v>31.470789278274225</v>
      </c>
      <c r="G522" s="31">
        <f t="shared" si="132"/>
        <v>8689</v>
      </c>
      <c r="H522" s="31">
        <f t="shared" si="132"/>
        <v>295876.53000000003</v>
      </c>
      <c r="I522" s="31">
        <f t="shared" si="132"/>
        <v>219</v>
      </c>
      <c r="J522" s="31">
        <f t="shared" si="132"/>
        <v>17.5242</v>
      </c>
      <c r="K522" s="31">
        <f t="shared" si="132"/>
        <v>37.733520000000006</v>
      </c>
      <c r="L522" s="31">
        <f t="shared" si="132"/>
        <v>54.67016799999999</v>
      </c>
      <c r="M522" s="31">
        <f t="shared" si="131"/>
        <v>-30.979688959433943</v>
      </c>
      <c r="N522" s="109">
        <f>D522/D531*100</f>
        <v>7.2837455220726586</v>
      </c>
    </row>
    <row r="523" spans="1:14" ht="14.25" thickBot="1">
      <c r="A523" s="250"/>
      <c r="B523" s="201" t="s">
        <v>23</v>
      </c>
      <c r="C523" s="31">
        <f t="shared" si="133"/>
        <v>0.14373399999999978</v>
      </c>
      <c r="D523" s="31">
        <f t="shared" si="133"/>
        <v>2.0935609999999998</v>
      </c>
      <c r="E523" s="31">
        <f t="shared" si="133"/>
        <v>3.5600113208000002</v>
      </c>
      <c r="F523" s="31">
        <f t="shared" si="130"/>
        <v>-41.192293750078917</v>
      </c>
      <c r="G523" s="31">
        <f t="shared" si="132"/>
        <v>23</v>
      </c>
      <c r="H523" s="31">
        <f t="shared" si="132"/>
        <v>1180.45</v>
      </c>
      <c r="I523" s="31">
        <f t="shared" si="132"/>
        <v>0</v>
      </c>
      <c r="J523" s="31">
        <f t="shared" si="132"/>
        <v>0</v>
      </c>
      <c r="K523" s="31">
        <f t="shared" si="132"/>
        <v>0</v>
      </c>
      <c r="L523" s="31">
        <f t="shared" si="132"/>
        <v>0</v>
      </c>
      <c r="M523" s="31" t="e">
        <f t="shared" si="131"/>
        <v>#DIV/0!</v>
      </c>
      <c r="N523" s="109">
        <f>D523/D531*100</f>
        <v>6.755463351644149E-2</v>
      </c>
    </row>
    <row r="524" spans="1:14" ht="14.25" thickBot="1">
      <c r="A524" s="250"/>
      <c r="B524" s="201" t="s">
        <v>24</v>
      </c>
      <c r="C524" s="31">
        <f t="shared" si="133"/>
        <v>49.027313999999997</v>
      </c>
      <c r="D524" s="31">
        <f t="shared" si="133"/>
        <v>137.95361800000001</v>
      </c>
      <c r="E524" s="31">
        <f t="shared" si="133"/>
        <v>491.67717900000002</v>
      </c>
      <c r="F524" s="31">
        <f t="shared" si="130"/>
        <v>-71.94223692045712</v>
      </c>
      <c r="G524" s="31">
        <f t="shared" si="132"/>
        <v>223</v>
      </c>
      <c r="H524" s="31">
        <f t="shared" si="132"/>
        <v>58856.445650000001</v>
      </c>
      <c r="I524" s="31">
        <f t="shared" si="132"/>
        <v>15</v>
      </c>
      <c r="J524" s="31">
        <f t="shared" si="132"/>
        <v>3.342603</v>
      </c>
      <c r="K524" s="31">
        <f t="shared" si="132"/>
        <v>38.535654999999998</v>
      </c>
      <c r="L524" s="31">
        <f t="shared" si="132"/>
        <v>297.53309999999999</v>
      </c>
      <c r="M524" s="31">
        <f t="shared" si="131"/>
        <v>-87.04827967039634</v>
      </c>
      <c r="N524" s="109">
        <f>D524/D531*100</f>
        <v>4.4514614602856888</v>
      </c>
    </row>
    <row r="525" spans="1:14" ht="14.25" thickBot="1">
      <c r="A525" s="250"/>
      <c r="B525" s="201" t="s">
        <v>25</v>
      </c>
      <c r="C525" s="31">
        <f t="shared" si="133"/>
        <v>250.06487999999999</v>
      </c>
      <c r="D525" s="31">
        <f t="shared" si="133"/>
        <v>904.40150000000006</v>
      </c>
      <c r="E525" s="31">
        <f t="shared" si="133"/>
        <v>346.81079999999997</v>
      </c>
      <c r="F525" s="31">
        <f t="shared" si="130"/>
        <v>160.7766251800694</v>
      </c>
      <c r="G525" s="31">
        <f t="shared" si="132"/>
        <v>136</v>
      </c>
      <c r="H525" s="31">
        <f t="shared" si="132"/>
        <v>17758.27</v>
      </c>
      <c r="I525" s="31">
        <f t="shared" si="132"/>
        <v>370</v>
      </c>
      <c r="J525" s="31">
        <f t="shared" si="132"/>
        <v>106.97900999999999</v>
      </c>
      <c r="K525" s="31">
        <f t="shared" si="132"/>
        <v>147.95881</v>
      </c>
      <c r="L525" s="31">
        <f t="shared" si="132"/>
        <v>207.042</v>
      </c>
      <c r="M525" s="31">
        <f t="shared" si="131"/>
        <v>-28.536813786574704</v>
      </c>
      <c r="N525" s="109">
        <f>D525/D531*100</f>
        <v>29.183057901928805</v>
      </c>
    </row>
    <row r="526" spans="1:14" ht="14.25" thickBot="1">
      <c r="A526" s="250"/>
      <c r="B526" s="201" t="s">
        <v>26</v>
      </c>
      <c r="C526" s="31">
        <f t="shared" si="133"/>
        <v>291.37427100000002</v>
      </c>
      <c r="D526" s="31">
        <f t="shared" si="133"/>
        <v>369.65447700000004</v>
      </c>
      <c r="E526" s="31">
        <f t="shared" si="133"/>
        <v>245.81987067919999</v>
      </c>
      <c r="F526" s="31">
        <f t="shared" si="130"/>
        <v>50.376157947949928</v>
      </c>
      <c r="G526" s="31">
        <f t="shared" si="132"/>
        <v>14002</v>
      </c>
      <c r="H526" s="31">
        <f t="shared" si="132"/>
        <v>1808902.9649999987</v>
      </c>
      <c r="I526" s="31">
        <f t="shared" si="132"/>
        <v>164</v>
      </c>
      <c r="J526" s="31">
        <f t="shared" si="132"/>
        <v>20.078882000000004</v>
      </c>
      <c r="K526" s="31">
        <f t="shared" si="132"/>
        <v>56.335558000000006</v>
      </c>
      <c r="L526" s="31">
        <f t="shared" si="132"/>
        <v>34.626751999999996</v>
      </c>
      <c r="M526" s="31">
        <f t="shared" si="131"/>
        <v>62.693740377382234</v>
      </c>
      <c r="N526" s="109">
        <f>D526/D531*100</f>
        <v>11.927941302616384</v>
      </c>
    </row>
    <row r="527" spans="1:14" ht="14.25" thickBot="1">
      <c r="A527" s="250"/>
      <c r="B527" s="201" t="s">
        <v>27</v>
      </c>
      <c r="C527" s="31">
        <f t="shared" si="133"/>
        <v>0.63188699999999998</v>
      </c>
      <c r="D527" s="31">
        <f t="shared" si="133"/>
        <v>0.63188699999999998</v>
      </c>
      <c r="E527" s="31">
        <f t="shared" si="133"/>
        <v>7.3301999999999992E-2</v>
      </c>
      <c r="F527" s="31">
        <f t="shared" si="130"/>
        <v>762.0324138495539</v>
      </c>
      <c r="G527" s="31">
        <f t="shared" si="132"/>
        <v>1</v>
      </c>
      <c r="H527" s="31">
        <f t="shared" si="132"/>
        <v>22.33</v>
      </c>
      <c r="I527" s="31">
        <f t="shared" si="132"/>
        <v>0</v>
      </c>
      <c r="J527" s="31">
        <f t="shared" si="132"/>
        <v>0</v>
      </c>
      <c r="K527" s="31">
        <f t="shared" si="132"/>
        <v>0</v>
      </c>
      <c r="L527" s="31">
        <f t="shared" si="132"/>
        <v>0</v>
      </c>
      <c r="M527" s="31" t="e">
        <f t="shared" si="131"/>
        <v>#DIV/0!</v>
      </c>
      <c r="N527" s="109">
        <f>D527/D531*100</f>
        <v>2.0389611149999293E-2</v>
      </c>
    </row>
    <row r="528" spans="1:14" ht="14.25" thickBot="1">
      <c r="A528" s="250"/>
      <c r="B528" s="14" t="s">
        <v>28</v>
      </c>
      <c r="C528" s="31">
        <f t="shared" si="133"/>
        <v>0</v>
      </c>
      <c r="D528" s="31">
        <f t="shared" si="133"/>
        <v>0</v>
      </c>
      <c r="E528" s="31">
        <f t="shared" si="133"/>
        <v>0</v>
      </c>
      <c r="F528" s="31" t="e">
        <f t="shared" si="130"/>
        <v>#DIV/0!</v>
      </c>
      <c r="G528" s="31">
        <f t="shared" si="132"/>
        <v>0</v>
      </c>
      <c r="H528" s="31">
        <f t="shared" si="132"/>
        <v>0</v>
      </c>
      <c r="I528" s="31">
        <f t="shared" si="132"/>
        <v>0</v>
      </c>
      <c r="J528" s="31">
        <f t="shared" si="132"/>
        <v>0</v>
      </c>
      <c r="K528" s="31">
        <f t="shared" si="132"/>
        <v>0</v>
      </c>
      <c r="L528" s="31">
        <f t="shared" si="132"/>
        <v>0</v>
      </c>
      <c r="M528" s="31" t="e">
        <f t="shared" si="131"/>
        <v>#DIV/0!</v>
      </c>
      <c r="N528" s="109">
        <f>D528/D531*100</f>
        <v>0</v>
      </c>
    </row>
    <row r="529" spans="1:14" ht="14.25" thickBot="1">
      <c r="A529" s="250"/>
      <c r="B529" s="14" t="s">
        <v>29</v>
      </c>
      <c r="C529" s="31">
        <f t="shared" si="133"/>
        <v>0</v>
      </c>
      <c r="D529" s="31">
        <f t="shared" si="133"/>
        <v>0</v>
      </c>
      <c r="E529" s="31">
        <f t="shared" si="133"/>
        <v>0</v>
      </c>
      <c r="F529" s="31" t="e">
        <f t="shared" si="130"/>
        <v>#DIV/0!</v>
      </c>
      <c r="G529" s="31">
        <f t="shared" si="132"/>
        <v>0</v>
      </c>
      <c r="H529" s="31">
        <f t="shared" si="132"/>
        <v>0</v>
      </c>
      <c r="I529" s="31">
        <f t="shared" si="132"/>
        <v>0</v>
      </c>
      <c r="J529" s="31">
        <f t="shared" si="132"/>
        <v>0</v>
      </c>
      <c r="K529" s="31">
        <f t="shared" si="132"/>
        <v>0</v>
      </c>
      <c r="L529" s="31">
        <f t="shared" si="132"/>
        <v>0</v>
      </c>
      <c r="M529" s="31" t="e">
        <f t="shared" si="131"/>
        <v>#DIV/0!</v>
      </c>
      <c r="N529" s="109">
        <f>D529/D531*100</f>
        <v>0</v>
      </c>
    </row>
    <row r="530" spans="1:14" ht="14.25" thickBot="1">
      <c r="A530" s="250"/>
      <c r="B530" s="14" t="s">
        <v>30</v>
      </c>
      <c r="C530" s="31">
        <f t="shared" si="133"/>
        <v>0.63188699999999998</v>
      </c>
      <c r="D530" s="31">
        <f t="shared" si="133"/>
        <v>0.63188699999999998</v>
      </c>
      <c r="E530" s="31">
        <f t="shared" si="133"/>
        <v>0</v>
      </c>
      <c r="F530" s="31" t="e">
        <f t="shared" si="130"/>
        <v>#DIV/0!</v>
      </c>
      <c r="G530" s="31">
        <f t="shared" si="132"/>
        <v>1</v>
      </c>
      <c r="H530" s="31">
        <f t="shared" si="132"/>
        <v>22.33</v>
      </c>
      <c r="I530" s="31">
        <f t="shared" si="132"/>
        <v>0</v>
      </c>
      <c r="J530" s="31">
        <f t="shared" si="132"/>
        <v>0</v>
      </c>
      <c r="K530" s="31">
        <f t="shared" si="132"/>
        <v>0</v>
      </c>
      <c r="L530" s="31">
        <f t="shared" si="132"/>
        <v>0</v>
      </c>
      <c r="M530" s="31" t="e">
        <f t="shared" si="131"/>
        <v>#DIV/0!</v>
      </c>
      <c r="N530" s="109">
        <f>D530/D531*100</f>
        <v>2.0389611149999293E-2</v>
      </c>
    </row>
    <row r="531" spans="1:14" ht="14.25" thickBot="1">
      <c r="A531" s="265"/>
      <c r="B531" s="35" t="s">
        <v>31</v>
      </c>
      <c r="C531" s="36">
        <f t="shared" ref="C531:L531" si="134">C519+C521+C522+C523+C524+C525+C526+C527</f>
        <v>1216.116683</v>
      </c>
      <c r="D531" s="36">
        <f t="shared" si="134"/>
        <v>3099.0635149999998</v>
      </c>
      <c r="E531" s="36">
        <f t="shared" si="134"/>
        <v>2587.9208919999996</v>
      </c>
      <c r="F531" s="36">
        <f t="shared" si="130"/>
        <v>19.751091487382308</v>
      </c>
      <c r="G531" s="36">
        <f t="shared" si="134"/>
        <v>34464</v>
      </c>
      <c r="H531" s="36">
        <f t="shared" si="134"/>
        <v>3772564.1149149989</v>
      </c>
      <c r="I531" s="36">
        <f t="shared" si="134"/>
        <v>2037</v>
      </c>
      <c r="J531" s="36">
        <f t="shared" si="134"/>
        <v>552.36422299999992</v>
      </c>
      <c r="K531" s="36">
        <f t="shared" si="134"/>
        <v>967.88247700000011</v>
      </c>
      <c r="L531" s="36">
        <f t="shared" si="134"/>
        <v>1224.6246759999997</v>
      </c>
      <c r="M531" s="36">
        <f t="shared" si="131"/>
        <v>-20.964970250199304</v>
      </c>
      <c r="N531" s="115">
        <f>D531/D531*100</f>
        <v>100</v>
      </c>
    </row>
    <row r="535" spans="1:14">
      <c r="A535" s="210" t="s">
        <v>129</v>
      </c>
      <c r="B535" s="210"/>
      <c r="C535" s="210"/>
      <c r="D535" s="210"/>
      <c r="E535" s="210"/>
      <c r="F535" s="210"/>
      <c r="G535" s="210"/>
      <c r="H535" s="210"/>
      <c r="I535" s="210"/>
      <c r="J535" s="210"/>
      <c r="K535" s="210"/>
      <c r="L535" s="210"/>
      <c r="M535" s="210"/>
      <c r="N535" s="210"/>
    </row>
    <row r="536" spans="1:14">
      <c r="A536" s="210"/>
      <c r="B536" s="210"/>
      <c r="C536" s="210"/>
      <c r="D536" s="210"/>
      <c r="E536" s="210"/>
      <c r="F536" s="210"/>
      <c r="G536" s="210"/>
      <c r="H536" s="210"/>
      <c r="I536" s="210"/>
      <c r="J536" s="210"/>
      <c r="K536" s="210"/>
      <c r="L536" s="210"/>
      <c r="M536" s="210"/>
      <c r="N536" s="210"/>
    </row>
    <row r="537" spans="1:14" ht="14.25" thickBot="1">
      <c r="A537" s="249" t="str">
        <f>A3</f>
        <v>财字3号表                                             （2023年1-2月）                                           单位：万元</v>
      </c>
      <c r="B537" s="249"/>
      <c r="C537" s="249"/>
      <c r="D537" s="249"/>
      <c r="E537" s="249"/>
      <c r="F537" s="249"/>
      <c r="G537" s="249"/>
      <c r="H537" s="249"/>
      <c r="I537" s="249"/>
      <c r="J537" s="249"/>
      <c r="K537" s="249"/>
      <c r="L537" s="249"/>
      <c r="M537" s="249"/>
      <c r="N537" s="249"/>
    </row>
    <row r="538" spans="1:14" ht="14.25" thickBot="1">
      <c r="A538" s="266" t="s">
        <v>68</v>
      </c>
      <c r="B538" s="37" t="s">
        <v>3</v>
      </c>
      <c r="C538" s="217" t="s">
        <v>4</v>
      </c>
      <c r="D538" s="217"/>
      <c r="E538" s="217"/>
      <c r="F538" s="253"/>
      <c r="G538" s="212" t="s">
        <v>5</v>
      </c>
      <c r="H538" s="253"/>
      <c r="I538" s="212" t="s">
        <v>6</v>
      </c>
      <c r="J538" s="218"/>
      <c r="K538" s="218"/>
      <c r="L538" s="218"/>
      <c r="M538" s="218"/>
      <c r="N538" s="270" t="s">
        <v>7</v>
      </c>
    </row>
    <row r="539" spans="1:14" ht="14.25" thickBot="1">
      <c r="A539" s="266"/>
      <c r="B539" s="24" t="s">
        <v>8</v>
      </c>
      <c r="C539" s="267" t="s">
        <v>9</v>
      </c>
      <c r="D539" s="219" t="s">
        <v>10</v>
      </c>
      <c r="E539" s="219" t="s">
        <v>11</v>
      </c>
      <c r="F539" s="201" t="s">
        <v>12</v>
      </c>
      <c r="G539" s="219" t="s">
        <v>13</v>
      </c>
      <c r="H539" s="219" t="s">
        <v>14</v>
      </c>
      <c r="I539" s="201" t="s">
        <v>13</v>
      </c>
      <c r="J539" s="254" t="s">
        <v>15</v>
      </c>
      <c r="K539" s="255"/>
      <c r="L539" s="256"/>
      <c r="M539" s="97" t="s">
        <v>12</v>
      </c>
      <c r="N539" s="271"/>
    </row>
    <row r="540" spans="1:14" ht="14.25" thickBot="1">
      <c r="A540" s="266"/>
      <c r="B540" s="38" t="s">
        <v>16</v>
      </c>
      <c r="C540" s="268"/>
      <c r="D540" s="257"/>
      <c r="E540" s="257"/>
      <c r="F540" s="205" t="s">
        <v>17</v>
      </c>
      <c r="G540" s="257"/>
      <c r="H540" s="257"/>
      <c r="I540" s="24" t="s">
        <v>18</v>
      </c>
      <c r="J540" s="203" t="s">
        <v>9</v>
      </c>
      <c r="K540" s="25" t="s">
        <v>10</v>
      </c>
      <c r="L540" s="203" t="s">
        <v>11</v>
      </c>
      <c r="M540" s="201" t="s">
        <v>17</v>
      </c>
      <c r="N540" s="116" t="s">
        <v>17</v>
      </c>
    </row>
    <row r="541" spans="1:14" ht="14.25" thickBot="1">
      <c r="A541" s="266"/>
      <c r="B541" s="201" t="s">
        <v>19</v>
      </c>
      <c r="C541" s="31">
        <f t="shared" ref="C541:E552" si="135">C202</f>
        <v>1647.0750300000007</v>
      </c>
      <c r="D541" s="31">
        <f t="shared" si="135"/>
        <v>4209.7125269999997</v>
      </c>
      <c r="E541" s="31">
        <f t="shared" si="135"/>
        <v>3884.5650769999997</v>
      </c>
      <c r="F541" s="31">
        <f t="shared" ref="F541:F572" si="136">(D541-E541)/E541*100</f>
        <v>8.3702407748335936</v>
      </c>
      <c r="G541" s="31">
        <f t="shared" ref="G541:L552" si="137">G202</f>
        <v>31282</v>
      </c>
      <c r="H541" s="31">
        <f t="shared" si="137"/>
        <v>4040498.1314140004</v>
      </c>
      <c r="I541" s="31">
        <f t="shared" si="137"/>
        <v>3966</v>
      </c>
      <c r="J541" s="31">
        <f t="shared" si="137"/>
        <v>1389.8112839999999</v>
      </c>
      <c r="K541" s="31">
        <f t="shared" si="137"/>
        <v>3200.8733129999996</v>
      </c>
      <c r="L541" s="31">
        <f t="shared" si="137"/>
        <v>2628.3555180000003</v>
      </c>
      <c r="M541" s="31">
        <f t="shared" ref="M541:M592" si="138">(K541-L541)/L541*100</f>
        <v>21.782357488519906</v>
      </c>
      <c r="N541" s="109">
        <f t="shared" ref="N541:N553" si="139">N202</f>
        <v>62.150210821261723</v>
      </c>
    </row>
    <row r="542" spans="1:14" ht="14.25" thickBot="1">
      <c r="A542" s="266"/>
      <c r="B542" s="201" t="s">
        <v>20</v>
      </c>
      <c r="C542" s="31">
        <f t="shared" si="135"/>
        <v>516.56102600000065</v>
      </c>
      <c r="D542" s="31">
        <f t="shared" si="135"/>
        <v>1166.5842399999999</v>
      </c>
      <c r="E542" s="31">
        <f t="shared" si="135"/>
        <v>1265.766511</v>
      </c>
      <c r="F542" s="31">
        <f t="shared" si="136"/>
        <v>-7.8357477574313963</v>
      </c>
      <c r="G542" s="31">
        <f t="shared" si="137"/>
        <v>15479</v>
      </c>
      <c r="H542" s="31">
        <f t="shared" si="137"/>
        <v>307007.96509999997</v>
      </c>
      <c r="I542" s="31">
        <f t="shared" si="137"/>
        <v>2324</v>
      </c>
      <c r="J542" s="31">
        <f t="shared" si="137"/>
        <v>471.27633599999996</v>
      </c>
      <c r="K542" s="31">
        <f t="shared" si="137"/>
        <v>1165.54107</v>
      </c>
      <c r="L542" s="31">
        <f t="shared" si="137"/>
        <v>861.30059699999993</v>
      </c>
      <c r="M542" s="31">
        <f t="shared" si="138"/>
        <v>35.32337885979662</v>
      </c>
      <c r="N542" s="109">
        <f t="shared" si="139"/>
        <v>17.222899661614203</v>
      </c>
    </row>
    <row r="543" spans="1:14" ht="14.25" thickBot="1">
      <c r="A543" s="266"/>
      <c r="B543" s="201" t="s">
        <v>21</v>
      </c>
      <c r="C543" s="31">
        <f t="shared" si="135"/>
        <v>67.360448000000019</v>
      </c>
      <c r="D543" s="31">
        <f t="shared" si="135"/>
        <v>294.84384499999993</v>
      </c>
      <c r="E543" s="31">
        <f t="shared" si="135"/>
        <v>271.63119499999999</v>
      </c>
      <c r="F543" s="31">
        <f t="shared" si="136"/>
        <v>8.5456495525117937</v>
      </c>
      <c r="G543" s="31">
        <f t="shared" si="137"/>
        <v>510</v>
      </c>
      <c r="H543" s="31">
        <f t="shared" si="137"/>
        <v>386470.93113099999</v>
      </c>
      <c r="I543" s="31">
        <f t="shared" si="137"/>
        <v>36</v>
      </c>
      <c r="J543" s="31">
        <f t="shared" si="137"/>
        <v>55.281891000000002</v>
      </c>
      <c r="K543" s="31">
        <f t="shared" si="137"/>
        <v>63.269666999999998</v>
      </c>
      <c r="L543" s="31">
        <f t="shared" si="137"/>
        <v>561.30190799999991</v>
      </c>
      <c r="M543" s="31">
        <f t="shared" si="138"/>
        <v>-88.728050609085045</v>
      </c>
      <c r="N543" s="109">
        <f t="shared" si="139"/>
        <v>4.35293550535153</v>
      </c>
    </row>
    <row r="544" spans="1:14" ht="14.25" thickBot="1">
      <c r="A544" s="266"/>
      <c r="B544" s="201" t="s">
        <v>22</v>
      </c>
      <c r="C544" s="31">
        <f t="shared" si="135"/>
        <v>74.000238999999993</v>
      </c>
      <c r="D544" s="31">
        <f t="shared" si="135"/>
        <v>224.65759699999995</v>
      </c>
      <c r="E544" s="31">
        <f t="shared" si="135"/>
        <v>106.30275700000001</v>
      </c>
      <c r="F544" s="31">
        <f t="shared" si="136"/>
        <v>111.33750745523932</v>
      </c>
      <c r="G544" s="31">
        <f t="shared" si="137"/>
        <v>10104</v>
      </c>
      <c r="H544" s="31">
        <f t="shared" si="137"/>
        <v>162417.60000000001</v>
      </c>
      <c r="I544" s="31">
        <f t="shared" si="137"/>
        <v>124</v>
      </c>
      <c r="J544" s="31">
        <f t="shared" si="137"/>
        <v>11.900799999999998</v>
      </c>
      <c r="K544" s="31">
        <f t="shared" si="137"/>
        <v>21.707000000000001</v>
      </c>
      <c r="L544" s="31">
        <f t="shared" si="137"/>
        <v>19.094999999999999</v>
      </c>
      <c r="M544" s="31">
        <f t="shared" si="138"/>
        <v>13.678973553286211</v>
      </c>
      <c r="N544" s="109">
        <f t="shared" si="139"/>
        <v>3.3167388334942363</v>
      </c>
    </row>
    <row r="545" spans="1:14" ht="14.25" thickBot="1">
      <c r="A545" s="266"/>
      <c r="B545" s="201" t="s">
        <v>23</v>
      </c>
      <c r="C545" s="31">
        <f t="shared" si="135"/>
        <v>10.292478000000001</v>
      </c>
      <c r="D545" s="31">
        <f t="shared" si="135"/>
        <v>14.419074000000002</v>
      </c>
      <c r="E545" s="31">
        <f t="shared" si="135"/>
        <v>14.50220551</v>
      </c>
      <c r="F545" s="31">
        <f t="shared" si="136"/>
        <v>-0.5732335674230673</v>
      </c>
      <c r="G545" s="31">
        <f t="shared" si="137"/>
        <v>292</v>
      </c>
      <c r="H545" s="31">
        <f t="shared" si="137"/>
        <v>35051.379999999997</v>
      </c>
      <c r="I545" s="31">
        <f t="shared" si="137"/>
        <v>5</v>
      </c>
      <c r="J545" s="31">
        <f t="shared" si="137"/>
        <v>9.8342289999999988</v>
      </c>
      <c r="K545" s="31">
        <f t="shared" si="137"/>
        <v>10.616816999999999</v>
      </c>
      <c r="L545" s="31">
        <f t="shared" si="137"/>
        <v>1.88</v>
      </c>
      <c r="M545" s="31">
        <f t="shared" si="138"/>
        <v>464.72430851063831</v>
      </c>
      <c r="N545" s="109">
        <f t="shared" si="139"/>
        <v>0.21287640977850877</v>
      </c>
    </row>
    <row r="546" spans="1:14" ht="14.25" thickBot="1">
      <c r="A546" s="266"/>
      <c r="B546" s="201" t="s">
        <v>24</v>
      </c>
      <c r="C546" s="31">
        <f t="shared" si="135"/>
        <v>193.70741200000003</v>
      </c>
      <c r="D546" s="31">
        <f t="shared" si="135"/>
        <v>501.50401699999998</v>
      </c>
      <c r="E546" s="31">
        <f t="shared" si="135"/>
        <v>435.638057</v>
      </c>
      <c r="F546" s="31">
        <f t="shared" si="136"/>
        <v>15.119422865298468</v>
      </c>
      <c r="G546" s="31">
        <f t="shared" si="137"/>
        <v>750</v>
      </c>
      <c r="H546" s="31">
        <f t="shared" si="137"/>
        <v>649520.35069999995</v>
      </c>
      <c r="I546" s="31">
        <f t="shared" si="137"/>
        <v>70</v>
      </c>
      <c r="J546" s="31">
        <f t="shared" si="137"/>
        <v>37.579442</v>
      </c>
      <c r="K546" s="31">
        <f t="shared" si="137"/>
        <v>58.644819999999996</v>
      </c>
      <c r="L546" s="31">
        <f t="shared" si="137"/>
        <v>979.93085399999995</v>
      </c>
      <c r="M546" s="31">
        <f t="shared" si="138"/>
        <v>-94.015412438478023</v>
      </c>
      <c r="N546" s="109">
        <f t="shared" si="139"/>
        <v>7.4039688421364795</v>
      </c>
    </row>
    <row r="547" spans="1:14" ht="14.25" thickBot="1">
      <c r="A547" s="266"/>
      <c r="B547" s="201" t="s">
        <v>25</v>
      </c>
      <c r="C547" s="31">
        <f t="shared" si="135"/>
        <v>507.29673900000006</v>
      </c>
      <c r="D547" s="31">
        <f t="shared" si="135"/>
        <v>1012.4502960000001</v>
      </c>
      <c r="E547" s="31">
        <f t="shared" si="135"/>
        <v>915.10969</v>
      </c>
      <c r="F547" s="31">
        <f t="shared" si="136"/>
        <v>10.637042429307037</v>
      </c>
      <c r="G547" s="31">
        <f t="shared" si="137"/>
        <v>124</v>
      </c>
      <c r="H547" s="31">
        <f t="shared" si="137"/>
        <v>16031.194880000001</v>
      </c>
      <c r="I547" s="31">
        <f t="shared" si="137"/>
        <v>393</v>
      </c>
      <c r="J547" s="31">
        <f t="shared" si="137"/>
        <v>722.93032999999991</v>
      </c>
      <c r="K547" s="31">
        <f t="shared" si="137"/>
        <v>1113.759483</v>
      </c>
      <c r="L547" s="31">
        <f t="shared" si="137"/>
        <v>670.17</v>
      </c>
      <c r="M547" s="31">
        <f t="shared" si="138"/>
        <v>66.190590894847588</v>
      </c>
      <c r="N547" s="109">
        <f t="shared" si="139"/>
        <v>14.947338788306968</v>
      </c>
    </row>
    <row r="548" spans="1:14" ht="14.25" thickBot="1">
      <c r="A548" s="266"/>
      <c r="B548" s="201" t="s">
        <v>26</v>
      </c>
      <c r="C548" s="31">
        <f t="shared" si="135"/>
        <v>161.68301800000009</v>
      </c>
      <c r="D548" s="31">
        <f t="shared" si="135"/>
        <v>436.00218999999993</v>
      </c>
      <c r="E548" s="31">
        <f t="shared" si="135"/>
        <v>503.98180299999984</v>
      </c>
      <c r="F548" s="31">
        <f t="shared" si="136"/>
        <v>-13.488505457011499</v>
      </c>
      <c r="G548" s="31">
        <f t="shared" si="137"/>
        <v>26931</v>
      </c>
      <c r="H548" s="31">
        <f t="shared" si="137"/>
        <v>4504805.983500001</v>
      </c>
      <c r="I548" s="31">
        <f t="shared" si="137"/>
        <v>486</v>
      </c>
      <c r="J548" s="31">
        <f t="shared" si="137"/>
        <v>104.97173600000001</v>
      </c>
      <c r="K548" s="31">
        <f t="shared" si="137"/>
        <v>168.04745400000004</v>
      </c>
      <c r="L548" s="31">
        <f t="shared" si="137"/>
        <v>125.751553</v>
      </c>
      <c r="M548" s="31">
        <f t="shared" si="138"/>
        <v>33.634495949326407</v>
      </c>
      <c r="N548" s="109">
        <f t="shared" si="139"/>
        <v>6.4369307531653703</v>
      </c>
    </row>
    <row r="549" spans="1:14" ht="14.25" thickBot="1">
      <c r="A549" s="266"/>
      <c r="B549" s="201" t="s">
        <v>27</v>
      </c>
      <c r="C549" s="31">
        <f t="shared" si="135"/>
        <v>3.5257607500000003E-2</v>
      </c>
      <c r="D549" s="31">
        <f t="shared" si="135"/>
        <v>79.858961048099999</v>
      </c>
      <c r="E549" s="31">
        <f t="shared" si="135"/>
        <v>59.178302000000002</v>
      </c>
      <c r="F549" s="31">
        <f t="shared" si="136"/>
        <v>34.946354236557845</v>
      </c>
      <c r="G549" s="31">
        <f t="shared" si="137"/>
        <v>25</v>
      </c>
      <c r="H549" s="31">
        <f t="shared" si="137"/>
        <v>26586.072563819198</v>
      </c>
      <c r="I549" s="31">
        <f t="shared" si="137"/>
        <v>0</v>
      </c>
      <c r="J549" s="31">
        <f t="shared" si="137"/>
        <v>0</v>
      </c>
      <c r="K549" s="31">
        <f t="shared" si="137"/>
        <v>0</v>
      </c>
      <c r="L549" s="31">
        <f t="shared" si="137"/>
        <v>95.42304</v>
      </c>
      <c r="M549" s="31">
        <f t="shared" si="138"/>
        <v>-100</v>
      </c>
      <c r="N549" s="109">
        <f t="shared" si="139"/>
        <v>1.1790000465051573</v>
      </c>
    </row>
    <row r="550" spans="1:14" ht="14.25" thickBot="1">
      <c r="A550" s="266"/>
      <c r="B550" s="14" t="s">
        <v>28</v>
      </c>
      <c r="C550" s="31">
        <f t="shared" si="135"/>
        <v>0</v>
      </c>
      <c r="D550" s="31">
        <f t="shared" si="135"/>
        <v>78.390679000000006</v>
      </c>
      <c r="E550" s="31">
        <f t="shared" si="135"/>
        <v>56.88</v>
      </c>
      <c r="F550" s="31">
        <f t="shared" si="136"/>
        <v>37.817649437412101</v>
      </c>
      <c r="G550" s="31">
        <f t="shared" si="137"/>
        <v>17</v>
      </c>
      <c r="H550" s="31">
        <f t="shared" si="137"/>
        <v>26481.18</v>
      </c>
      <c r="I550" s="31">
        <f t="shared" si="137"/>
        <v>0</v>
      </c>
      <c r="J550" s="31">
        <f t="shared" si="137"/>
        <v>0</v>
      </c>
      <c r="K550" s="31">
        <f t="shared" si="137"/>
        <v>0</v>
      </c>
      <c r="L550" s="31">
        <f t="shared" si="137"/>
        <v>0</v>
      </c>
      <c r="M550" s="31" t="e">
        <f t="shared" si="138"/>
        <v>#DIV/0!</v>
      </c>
      <c r="N550" s="109">
        <f t="shared" si="139"/>
        <v>1.1573230226587048</v>
      </c>
    </row>
    <row r="551" spans="1:14" ht="14.25" thickBot="1">
      <c r="A551" s="266"/>
      <c r="B551" s="14" t="s">
        <v>29</v>
      </c>
      <c r="C551" s="31">
        <f t="shared" si="135"/>
        <v>4.466075</v>
      </c>
      <c r="D551" s="31">
        <f t="shared" si="135"/>
        <v>4.466075</v>
      </c>
      <c r="E551" s="31">
        <f t="shared" si="135"/>
        <v>0</v>
      </c>
      <c r="F551" s="31" t="e">
        <f t="shared" si="136"/>
        <v>#DIV/0!</v>
      </c>
      <c r="G551" s="31">
        <f t="shared" si="137"/>
        <v>4</v>
      </c>
      <c r="H551" s="31">
        <f t="shared" si="137"/>
        <v>1389.555846</v>
      </c>
      <c r="I551" s="31">
        <f t="shared" si="137"/>
        <v>0</v>
      </c>
      <c r="J551" s="31">
        <f t="shared" si="137"/>
        <v>0</v>
      </c>
      <c r="K551" s="31">
        <f t="shared" si="137"/>
        <v>0</v>
      </c>
      <c r="L551" s="31">
        <f t="shared" si="137"/>
        <v>0.42304000000000003</v>
      </c>
      <c r="M551" s="31">
        <f t="shared" si="138"/>
        <v>-100</v>
      </c>
      <c r="N551" s="109">
        <f t="shared" si="139"/>
        <v>6.5935025494810104E-2</v>
      </c>
    </row>
    <row r="552" spans="1:14" ht="14.25" thickBot="1">
      <c r="A552" s="266"/>
      <c r="B552" s="14" t="s">
        <v>30</v>
      </c>
      <c r="C552" s="31">
        <f t="shared" si="135"/>
        <v>0</v>
      </c>
      <c r="D552" s="31">
        <f t="shared" si="135"/>
        <v>2.953557</v>
      </c>
      <c r="E552" s="31">
        <f t="shared" si="135"/>
        <v>2.2411319999999999</v>
      </c>
      <c r="F552" s="31">
        <f t="shared" si="136"/>
        <v>31.788622892359758</v>
      </c>
      <c r="G552" s="31">
        <f t="shared" si="137"/>
        <v>3</v>
      </c>
      <c r="H552" s="31">
        <f t="shared" si="137"/>
        <v>129.610568</v>
      </c>
      <c r="I552" s="31">
        <f t="shared" si="137"/>
        <v>0</v>
      </c>
      <c r="J552" s="31">
        <f t="shared" si="137"/>
        <v>0</v>
      </c>
      <c r="K552" s="31">
        <f t="shared" si="137"/>
        <v>0</v>
      </c>
      <c r="L552" s="31">
        <f t="shared" si="137"/>
        <v>95</v>
      </c>
      <c r="M552" s="31">
        <f t="shared" si="138"/>
        <v>-100</v>
      </c>
      <c r="N552" s="109">
        <f t="shared" si="139"/>
        <v>4.360492291226073E-2</v>
      </c>
    </row>
    <row r="553" spans="1:14" ht="14.25" thickBot="1">
      <c r="A553" s="266"/>
      <c r="B553" s="35" t="s">
        <v>31</v>
      </c>
      <c r="C553" s="36">
        <f t="shared" ref="C553:L553" si="140">C541+C543+C544+C545+C546+C547+C548+C549</f>
        <v>2661.450621607501</v>
      </c>
      <c r="D553" s="36">
        <f t="shared" si="140"/>
        <v>6773.4485070481014</v>
      </c>
      <c r="E553" s="36">
        <f t="shared" si="140"/>
        <v>6190.9090865100006</v>
      </c>
      <c r="F553" s="36">
        <f t="shared" si="136"/>
        <v>9.4095941710314399</v>
      </c>
      <c r="G553" s="36">
        <f t="shared" si="140"/>
        <v>70018</v>
      </c>
      <c r="H553" s="36">
        <f t="shared" si="140"/>
        <v>9821381.6441888213</v>
      </c>
      <c r="I553" s="36">
        <f t="shared" si="140"/>
        <v>5080</v>
      </c>
      <c r="J553" s="36">
        <f t="shared" si="140"/>
        <v>2332.3097119999998</v>
      </c>
      <c r="K553" s="36">
        <f t="shared" si="140"/>
        <v>4636.9185539999999</v>
      </c>
      <c r="L553" s="36">
        <f t="shared" si="140"/>
        <v>5081.9078730000001</v>
      </c>
      <c r="M553" s="36">
        <f t="shared" si="138"/>
        <v>-8.7563436827379935</v>
      </c>
      <c r="N553" s="115">
        <f t="shared" si="139"/>
        <v>100</v>
      </c>
    </row>
    <row r="554" spans="1:14" ht="14.25" thickBot="1">
      <c r="A554" s="266" t="s">
        <v>69</v>
      </c>
      <c r="B554" s="201" t="s">
        <v>19</v>
      </c>
      <c r="C554" s="31">
        <f t="shared" ref="C554:L565" si="141">C394</f>
        <v>935.70246599999996</v>
      </c>
      <c r="D554" s="31">
        <f t="shared" si="141"/>
        <v>2138.9666369999995</v>
      </c>
      <c r="E554" s="31">
        <f t="shared" si="141"/>
        <v>1768.633589</v>
      </c>
      <c r="F554" s="31">
        <f t="shared" si="136"/>
        <v>20.938935588653436</v>
      </c>
      <c r="G554" s="31">
        <f t="shared" si="141"/>
        <v>15509</v>
      </c>
      <c r="H554" s="31">
        <f t="shared" si="141"/>
        <v>2209568.6381180007</v>
      </c>
      <c r="I554" s="31">
        <f t="shared" si="141"/>
        <v>1778</v>
      </c>
      <c r="J554" s="31">
        <f t="shared" si="141"/>
        <v>535.65842299999997</v>
      </c>
      <c r="K554" s="31">
        <f t="shared" si="141"/>
        <v>1358.533424</v>
      </c>
      <c r="L554" s="31">
        <f t="shared" si="141"/>
        <v>809.45903499999997</v>
      </c>
      <c r="M554" s="31">
        <f t="shared" si="138"/>
        <v>67.832263926734726</v>
      </c>
      <c r="N554" s="113">
        <f t="shared" ref="N554:N566" si="142">N394</f>
        <v>54.945732625588661</v>
      </c>
    </row>
    <row r="555" spans="1:14" ht="14.25" thickBot="1">
      <c r="A555" s="266"/>
      <c r="B555" s="201" t="s">
        <v>20</v>
      </c>
      <c r="C555" s="31">
        <f t="shared" si="141"/>
        <v>283.23284000000001</v>
      </c>
      <c r="D555" s="31">
        <f t="shared" si="141"/>
        <v>569.69906400000002</v>
      </c>
      <c r="E555" s="31">
        <f t="shared" si="141"/>
        <v>604.19020899999998</v>
      </c>
      <c r="F555" s="31">
        <f t="shared" si="136"/>
        <v>-5.7086567253525224</v>
      </c>
      <c r="G555" s="31">
        <f t="shared" si="141"/>
        <v>7601</v>
      </c>
      <c r="H555" s="31">
        <f t="shared" si="141"/>
        <v>151860</v>
      </c>
      <c r="I555" s="31">
        <f t="shared" si="141"/>
        <v>1021</v>
      </c>
      <c r="J555" s="31">
        <f t="shared" si="141"/>
        <v>208.87364600000004</v>
      </c>
      <c r="K555" s="31">
        <f t="shared" si="141"/>
        <v>570.81756299999995</v>
      </c>
      <c r="L555" s="31">
        <f t="shared" si="141"/>
        <v>290.69654300000002</v>
      </c>
      <c r="M555" s="31">
        <f t="shared" si="138"/>
        <v>96.362005928636009</v>
      </c>
      <c r="N555" s="109">
        <f t="shared" si="142"/>
        <v>14.634418277554524</v>
      </c>
    </row>
    <row r="556" spans="1:14" ht="14.25" thickBot="1">
      <c r="A556" s="266"/>
      <c r="B556" s="201" t="s">
        <v>21</v>
      </c>
      <c r="C556" s="31">
        <f t="shared" si="141"/>
        <v>42.581382999999988</v>
      </c>
      <c r="D556" s="31">
        <f t="shared" si="141"/>
        <v>158.89608300000003</v>
      </c>
      <c r="E556" s="31">
        <f t="shared" si="141"/>
        <v>90.296727999999987</v>
      </c>
      <c r="F556" s="31">
        <f t="shared" si="136"/>
        <v>75.971030755400193</v>
      </c>
      <c r="G556" s="31">
        <f t="shared" si="141"/>
        <v>157</v>
      </c>
      <c r="H556" s="31">
        <f t="shared" si="141"/>
        <v>133869.99161299999</v>
      </c>
      <c r="I556" s="31">
        <f t="shared" si="141"/>
        <v>6</v>
      </c>
      <c r="J556" s="31">
        <f t="shared" si="141"/>
        <v>0</v>
      </c>
      <c r="K556" s="31">
        <f t="shared" si="141"/>
        <v>10.78312</v>
      </c>
      <c r="L556" s="31">
        <f t="shared" si="141"/>
        <v>20.97</v>
      </c>
      <c r="M556" s="31">
        <f t="shared" si="138"/>
        <v>-48.578350023843583</v>
      </c>
      <c r="N556" s="109">
        <f t="shared" si="142"/>
        <v>4.0817194343977734</v>
      </c>
    </row>
    <row r="557" spans="1:14" ht="14.25" thickBot="1">
      <c r="A557" s="266"/>
      <c r="B557" s="201" t="s">
        <v>22</v>
      </c>
      <c r="C557" s="31">
        <f t="shared" si="141"/>
        <v>36.944831000000001</v>
      </c>
      <c r="D557" s="31">
        <f t="shared" si="141"/>
        <v>89.549989999999994</v>
      </c>
      <c r="E557" s="31">
        <f t="shared" si="141"/>
        <v>29.643459</v>
      </c>
      <c r="F557" s="31">
        <f t="shared" si="136"/>
        <v>202.09021828390536</v>
      </c>
      <c r="G557" s="31">
        <f t="shared" si="141"/>
        <v>3764</v>
      </c>
      <c r="H557" s="31">
        <f t="shared" si="141"/>
        <v>100134.72</v>
      </c>
      <c r="I557" s="31">
        <f t="shared" si="141"/>
        <v>34</v>
      </c>
      <c r="J557" s="31">
        <f t="shared" si="141"/>
        <v>8.7778000000000009</v>
      </c>
      <c r="K557" s="31">
        <f t="shared" si="141"/>
        <v>13.601800000000001</v>
      </c>
      <c r="L557" s="31">
        <f t="shared" si="141"/>
        <v>5.8900000000000006</v>
      </c>
      <c r="M557" s="31">
        <f t="shared" si="138"/>
        <v>130.93039049235992</v>
      </c>
      <c r="N557" s="109">
        <f t="shared" si="142"/>
        <v>2.3003583702760388</v>
      </c>
    </row>
    <row r="558" spans="1:14" ht="14.25" thickBot="1">
      <c r="A558" s="266"/>
      <c r="B558" s="201" t="s">
        <v>23</v>
      </c>
      <c r="C558" s="31">
        <f t="shared" si="141"/>
        <v>5.1679360000000027</v>
      </c>
      <c r="D558" s="31">
        <f t="shared" si="141"/>
        <v>36.177192000000005</v>
      </c>
      <c r="E558" s="31">
        <f t="shared" si="141"/>
        <v>7.5752139999999999</v>
      </c>
      <c r="F558" s="31">
        <f t="shared" si="136"/>
        <v>377.5732012323349</v>
      </c>
      <c r="G558" s="31">
        <f t="shared" si="141"/>
        <v>79</v>
      </c>
      <c r="H558" s="31">
        <f t="shared" si="141"/>
        <v>106036.54430000001</v>
      </c>
      <c r="I558" s="31">
        <f t="shared" si="141"/>
        <v>0</v>
      </c>
      <c r="J558" s="31">
        <f t="shared" si="141"/>
        <v>0</v>
      </c>
      <c r="K558" s="31">
        <f t="shared" si="141"/>
        <v>0</v>
      </c>
      <c r="L558" s="31">
        <f t="shared" si="141"/>
        <v>0</v>
      </c>
      <c r="M558" s="31" t="e">
        <f t="shared" si="138"/>
        <v>#DIV/0!</v>
      </c>
      <c r="N558" s="109">
        <f t="shared" si="142"/>
        <v>0.92931899188691547</v>
      </c>
    </row>
    <row r="559" spans="1:14" ht="14.25" thickBot="1">
      <c r="A559" s="266"/>
      <c r="B559" s="201" t="s">
        <v>24</v>
      </c>
      <c r="C559" s="31">
        <f t="shared" si="141"/>
        <v>57.257531999999998</v>
      </c>
      <c r="D559" s="31">
        <f t="shared" si="141"/>
        <v>163.90488749999997</v>
      </c>
      <c r="E559" s="31">
        <f t="shared" si="141"/>
        <v>129.33422100000001</v>
      </c>
      <c r="F559" s="31">
        <f t="shared" si="136"/>
        <v>26.729713321580956</v>
      </c>
      <c r="G559" s="31">
        <f t="shared" si="141"/>
        <v>576</v>
      </c>
      <c r="H559" s="31">
        <f t="shared" si="141"/>
        <v>248822.43928700004</v>
      </c>
      <c r="I559" s="31">
        <f t="shared" si="141"/>
        <v>98</v>
      </c>
      <c r="J559" s="31">
        <f t="shared" si="141"/>
        <v>88.631298999999999</v>
      </c>
      <c r="K559" s="31">
        <f t="shared" si="141"/>
        <v>181.98144700000003</v>
      </c>
      <c r="L559" s="31">
        <f t="shared" si="141"/>
        <v>42.355483999999997</v>
      </c>
      <c r="M559" s="31">
        <f t="shared" si="138"/>
        <v>329.65262066182515</v>
      </c>
      <c r="N559" s="109">
        <f t="shared" si="142"/>
        <v>4.2103855052331944</v>
      </c>
    </row>
    <row r="560" spans="1:14" ht="14.25" thickBot="1">
      <c r="A560" s="266"/>
      <c r="B560" s="201" t="s">
        <v>25</v>
      </c>
      <c r="C560" s="31">
        <f t="shared" si="141"/>
        <v>417.31037600000002</v>
      </c>
      <c r="D560" s="31">
        <f t="shared" si="141"/>
        <v>906.77586700000006</v>
      </c>
      <c r="E560" s="31">
        <f t="shared" si="141"/>
        <v>520.69749999999999</v>
      </c>
      <c r="F560" s="31">
        <f t="shared" si="136"/>
        <v>74.146383840905727</v>
      </c>
      <c r="G560" s="31">
        <f t="shared" si="141"/>
        <v>123</v>
      </c>
      <c r="H560" s="31">
        <f t="shared" si="141"/>
        <v>19819.719716</v>
      </c>
      <c r="I560" s="31">
        <f t="shared" si="141"/>
        <v>423</v>
      </c>
      <c r="J560" s="31">
        <f t="shared" si="141"/>
        <v>127.91028799999999</v>
      </c>
      <c r="K560" s="31">
        <f t="shared" si="141"/>
        <v>156.402288</v>
      </c>
      <c r="L560" s="31">
        <f t="shared" si="141"/>
        <v>136.06</v>
      </c>
      <c r="M560" s="31">
        <f t="shared" si="138"/>
        <v>14.950968690283695</v>
      </c>
      <c r="N560" s="109">
        <f t="shared" si="142"/>
        <v>23.2932405198232</v>
      </c>
    </row>
    <row r="561" spans="1:14" ht="14.25" thickBot="1">
      <c r="A561" s="266"/>
      <c r="B561" s="201" t="s">
        <v>26</v>
      </c>
      <c r="C561" s="31">
        <f t="shared" si="141"/>
        <v>169.42701000000031</v>
      </c>
      <c r="D561" s="31">
        <f t="shared" si="141"/>
        <v>393.68702400000001</v>
      </c>
      <c r="E561" s="31">
        <f t="shared" si="141"/>
        <v>541.3868359999999</v>
      </c>
      <c r="F561" s="31">
        <f t="shared" si="136"/>
        <v>-27.28175163830543</v>
      </c>
      <c r="G561" s="31">
        <f t="shared" si="141"/>
        <v>15129</v>
      </c>
      <c r="H561" s="31">
        <f t="shared" si="141"/>
        <v>2641071.0404999955</v>
      </c>
      <c r="I561" s="31">
        <f t="shared" si="141"/>
        <v>211</v>
      </c>
      <c r="J561" s="31">
        <f t="shared" si="141"/>
        <v>34.424640999999994</v>
      </c>
      <c r="K561" s="31">
        <f t="shared" si="141"/>
        <v>65.762444000000016</v>
      </c>
      <c r="L561" s="31">
        <f t="shared" si="141"/>
        <v>95.011560000000003</v>
      </c>
      <c r="M561" s="31">
        <f t="shared" si="138"/>
        <v>-30.784797134159238</v>
      </c>
      <c r="N561" s="109">
        <f t="shared" si="142"/>
        <v>10.113024478589711</v>
      </c>
    </row>
    <row r="562" spans="1:14" ht="14.25" thickBot="1">
      <c r="A562" s="266"/>
      <c r="B562" s="201" t="s">
        <v>27</v>
      </c>
      <c r="C562" s="31">
        <f t="shared" si="141"/>
        <v>4.8409430000000002</v>
      </c>
      <c r="D562" s="31">
        <f t="shared" si="141"/>
        <v>4.9135850000000003</v>
      </c>
      <c r="E562" s="31">
        <f t="shared" si="141"/>
        <v>6.1834899999999999</v>
      </c>
      <c r="F562" s="31">
        <f t="shared" si="136"/>
        <v>-20.537026824657268</v>
      </c>
      <c r="G562" s="31">
        <f t="shared" si="141"/>
        <v>3</v>
      </c>
      <c r="H562" s="31">
        <f t="shared" si="141"/>
        <v>1174.8537229999999</v>
      </c>
      <c r="I562" s="31">
        <f t="shared" si="141"/>
        <v>0</v>
      </c>
      <c r="J562" s="31">
        <f t="shared" si="141"/>
        <v>0</v>
      </c>
      <c r="K562" s="31">
        <f t="shared" si="141"/>
        <v>0</v>
      </c>
      <c r="L562" s="31">
        <f t="shared" si="141"/>
        <v>0</v>
      </c>
      <c r="M562" s="31" t="e">
        <f t="shared" si="138"/>
        <v>#DIV/0!</v>
      </c>
      <c r="N562" s="109">
        <f t="shared" si="142"/>
        <v>0.12622007420450623</v>
      </c>
    </row>
    <row r="563" spans="1:14" ht="14.25" thickBot="1">
      <c r="A563" s="266"/>
      <c r="B563" s="14" t="s">
        <v>28</v>
      </c>
      <c r="C563" s="31">
        <f t="shared" si="141"/>
        <v>0</v>
      </c>
      <c r="D563" s="31">
        <f t="shared" si="141"/>
        <v>0</v>
      </c>
      <c r="E563" s="31">
        <f t="shared" si="141"/>
        <v>0</v>
      </c>
      <c r="F563" s="31" t="e">
        <f t="shared" si="136"/>
        <v>#DIV/0!</v>
      </c>
      <c r="G563" s="31">
        <f t="shared" si="141"/>
        <v>0</v>
      </c>
      <c r="H563" s="31">
        <f t="shared" si="141"/>
        <v>0</v>
      </c>
      <c r="I563" s="31">
        <f t="shared" si="141"/>
        <v>0</v>
      </c>
      <c r="J563" s="31">
        <f t="shared" si="141"/>
        <v>0</v>
      </c>
      <c r="K563" s="31">
        <f t="shared" si="141"/>
        <v>0</v>
      </c>
      <c r="L563" s="31">
        <f t="shared" si="141"/>
        <v>0</v>
      </c>
      <c r="M563" s="31" t="e">
        <f t="shared" si="138"/>
        <v>#DIV/0!</v>
      </c>
      <c r="N563" s="109">
        <f t="shared" si="142"/>
        <v>0</v>
      </c>
    </row>
    <row r="564" spans="1:14" ht="14.25" thickBot="1">
      <c r="A564" s="266"/>
      <c r="B564" s="14" t="s">
        <v>29</v>
      </c>
      <c r="C564" s="31">
        <f t="shared" si="141"/>
        <v>1.4150940000000001</v>
      </c>
      <c r="D564" s="31">
        <f t="shared" si="141"/>
        <v>1.4877360000000002</v>
      </c>
      <c r="E564" s="31">
        <f t="shared" si="141"/>
        <v>0.37735800000000003</v>
      </c>
      <c r="F564" s="31">
        <f t="shared" si="136"/>
        <v>294.25055252571826</v>
      </c>
      <c r="G564" s="31">
        <f t="shared" si="141"/>
        <v>1</v>
      </c>
      <c r="H564" s="31">
        <f t="shared" si="141"/>
        <v>1000</v>
      </c>
      <c r="I564" s="31">
        <f t="shared" si="141"/>
        <v>0</v>
      </c>
      <c r="J564" s="31">
        <f t="shared" si="141"/>
        <v>0</v>
      </c>
      <c r="K564" s="31">
        <f t="shared" si="141"/>
        <v>0</v>
      </c>
      <c r="L564" s="31">
        <f t="shared" si="141"/>
        <v>0</v>
      </c>
      <c r="M564" s="31" t="e">
        <f t="shared" si="138"/>
        <v>#DIV/0!</v>
      </c>
      <c r="N564" s="109">
        <f t="shared" si="142"/>
        <v>3.8216932914911475E-2</v>
      </c>
    </row>
    <row r="565" spans="1:14" ht="14.25" thickBot="1">
      <c r="A565" s="266"/>
      <c r="B565" s="14" t="s">
        <v>30</v>
      </c>
      <c r="C565" s="31">
        <f t="shared" si="141"/>
        <v>0.52273599999999998</v>
      </c>
      <c r="D565" s="31">
        <f t="shared" si="141"/>
        <v>0.52273599999999998</v>
      </c>
      <c r="E565" s="31">
        <f t="shared" si="141"/>
        <v>0</v>
      </c>
      <c r="F565" s="31" t="e">
        <f t="shared" si="136"/>
        <v>#DIV/0!</v>
      </c>
      <c r="G565" s="31">
        <f t="shared" si="141"/>
        <v>1</v>
      </c>
      <c r="H565" s="31">
        <f t="shared" si="141"/>
        <v>20.993499999999997</v>
      </c>
      <c r="I565" s="31">
        <f t="shared" si="141"/>
        <v>0</v>
      </c>
      <c r="J565" s="31">
        <f t="shared" si="141"/>
        <v>0</v>
      </c>
      <c r="K565" s="31">
        <f t="shared" si="141"/>
        <v>0</v>
      </c>
      <c r="L565" s="31">
        <f t="shared" si="141"/>
        <v>0</v>
      </c>
      <c r="M565" s="31" t="e">
        <f t="shared" si="138"/>
        <v>#DIV/0!</v>
      </c>
      <c r="N565" s="109">
        <f t="shared" si="142"/>
        <v>1.3428032019262263E-2</v>
      </c>
    </row>
    <row r="566" spans="1:14" ht="14.25" thickBot="1">
      <c r="A566" s="266"/>
      <c r="B566" s="35" t="s">
        <v>31</v>
      </c>
      <c r="C566" s="36">
        <f t="shared" ref="C566:L566" si="143">C554+C556+C557+C558+C559+C560+C561+C562</f>
        <v>1669.2324770000002</v>
      </c>
      <c r="D566" s="36">
        <f t="shared" si="143"/>
        <v>3892.8712654999995</v>
      </c>
      <c r="E566" s="36">
        <f t="shared" si="143"/>
        <v>3093.7510369999995</v>
      </c>
      <c r="F566" s="36">
        <f t="shared" si="136"/>
        <v>25.830140141945755</v>
      </c>
      <c r="G566" s="36">
        <f t="shared" si="143"/>
        <v>35340</v>
      </c>
      <c r="H566" s="36">
        <f t="shared" si="143"/>
        <v>5460497.9472569963</v>
      </c>
      <c r="I566" s="36">
        <f t="shared" si="143"/>
        <v>2550</v>
      </c>
      <c r="J566" s="36">
        <f t="shared" si="143"/>
        <v>795.40245099999993</v>
      </c>
      <c r="K566" s="36">
        <f t="shared" si="143"/>
        <v>1787.064523</v>
      </c>
      <c r="L566" s="36">
        <f t="shared" si="143"/>
        <v>1109.746079</v>
      </c>
      <c r="M566" s="36">
        <f t="shared" si="138"/>
        <v>61.033641552519512</v>
      </c>
      <c r="N566" s="115">
        <f t="shared" si="142"/>
        <v>100</v>
      </c>
    </row>
    <row r="567" spans="1:14">
      <c r="A567" s="222" t="s">
        <v>70</v>
      </c>
      <c r="B567" s="201" t="s">
        <v>19</v>
      </c>
      <c r="C567" s="31">
        <f t="shared" ref="C567:L578" si="144">C519</f>
        <v>558.48713699999996</v>
      </c>
      <c r="D567" s="31">
        <f t="shared" si="144"/>
        <v>1402.3495889999997</v>
      </c>
      <c r="E567" s="31">
        <f t="shared" si="144"/>
        <v>1256.8282549999999</v>
      </c>
      <c r="F567" s="31">
        <f t="shared" si="136"/>
        <v>11.578458187988447</v>
      </c>
      <c r="G567" s="31">
        <f t="shared" si="144"/>
        <v>11226</v>
      </c>
      <c r="H567" s="31">
        <f t="shared" si="144"/>
        <v>1524918.4723960003</v>
      </c>
      <c r="I567" s="31">
        <f t="shared" si="144"/>
        <v>1222</v>
      </c>
      <c r="J567" s="31">
        <f t="shared" si="144"/>
        <v>392.40642299999996</v>
      </c>
      <c r="K567" s="31">
        <f t="shared" si="144"/>
        <v>648.49316400000009</v>
      </c>
      <c r="L567" s="31">
        <f t="shared" si="144"/>
        <v>627.65265599999987</v>
      </c>
      <c r="M567" s="31">
        <f t="shared" si="138"/>
        <v>3.3203887214969794</v>
      </c>
      <c r="N567" s="113">
        <f t="shared" ref="N567:N579" si="145">N519</f>
        <v>45.25075340380689</v>
      </c>
    </row>
    <row r="568" spans="1:14">
      <c r="A568" s="222"/>
      <c r="B568" s="201" t="s">
        <v>20</v>
      </c>
      <c r="C568" s="31">
        <f t="shared" si="144"/>
        <v>190.42583699999997</v>
      </c>
      <c r="D568" s="31">
        <f t="shared" si="144"/>
        <v>413.05675599999995</v>
      </c>
      <c r="E568" s="31">
        <f t="shared" si="144"/>
        <v>452.728388</v>
      </c>
      <c r="F568" s="31">
        <f t="shared" si="136"/>
        <v>-8.7627886943992657</v>
      </c>
      <c r="G568" s="31">
        <f t="shared" si="144"/>
        <v>5782</v>
      </c>
      <c r="H568" s="31">
        <f t="shared" si="144"/>
        <v>115460</v>
      </c>
      <c r="I568" s="31">
        <f t="shared" si="144"/>
        <v>733</v>
      </c>
      <c r="J568" s="31">
        <f t="shared" si="144"/>
        <v>163.93325899999996</v>
      </c>
      <c r="K568" s="31">
        <f t="shared" si="144"/>
        <v>261.88733400000001</v>
      </c>
      <c r="L568" s="31">
        <f t="shared" si="144"/>
        <v>229.69622600000002</v>
      </c>
      <c r="M568" s="31">
        <f t="shared" si="138"/>
        <v>14.014643845302006</v>
      </c>
      <c r="N568" s="109">
        <f t="shared" si="145"/>
        <v>13.328437897472392</v>
      </c>
    </row>
    <row r="569" spans="1:14">
      <c r="A569" s="222"/>
      <c r="B569" s="201" t="s">
        <v>21</v>
      </c>
      <c r="C569" s="31">
        <f t="shared" si="144"/>
        <v>17.633482000000001</v>
      </c>
      <c r="D569" s="31">
        <f t="shared" si="144"/>
        <v>56.250983000000005</v>
      </c>
      <c r="E569" s="31">
        <f t="shared" si="144"/>
        <v>71.457137000000003</v>
      </c>
      <c r="F569" s="31">
        <f t="shared" si="136"/>
        <v>-21.280105302847492</v>
      </c>
      <c r="G569" s="31">
        <f t="shared" si="144"/>
        <v>164</v>
      </c>
      <c r="H569" s="31">
        <f t="shared" si="144"/>
        <v>65048.651868999994</v>
      </c>
      <c r="I569" s="31">
        <f t="shared" si="144"/>
        <v>47</v>
      </c>
      <c r="J569" s="31">
        <f t="shared" si="144"/>
        <v>12.033104999999995</v>
      </c>
      <c r="K569" s="31">
        <f t="shared" si="144"/>
        <v>38.825769999999999</v>
      </c>
      <c r="L569" s="31">
        <f t="shared" si="144"/>
        <v>3.1</v>
      </c>
      <c r="M569" s="31">
        <f t="shared" si="138"/>
        <v>1152.4441935483869</v>
      </c>
      <c r="N569" s="109">
        <f t="shared" si="145"/>
        <v>1.8150961646231381</v>
      </c>
    </row>
    <row r="570" spans="1:14">
      <c r="A570" s="222"/>
      <c r="B570" s="201" t="s">
        <v>22</v>
      </c>
      <c r="C570" s="31">
        <f t="shared" si="144"/>
        <v>48.753978000000004</v>
      </c>
      <c r="D570" s="31">
        <f t="shared" si="144"/>
        <v>225.72790000000001</v>
      </c>
      <c r="E570" s="31">
        <f t="shared" si="144"/>
        <v>171.69433699999999</v>
      </c>
      <c r="F570" s="31">
        <f t="shared" si="136"/>
        <v>31.470789278274225</v>
      </c>
      <c r="G570" s="31">
        <f t="shared" si="144"/>
        <v>8689</v>
      </c>
      <c r="H570" s="31">
        <f t="shared" si="144"/>
        <v>295876.53000000003</v>
      </c>
      <c r="I570" s="31">
        <f t="shared" si="144"/>
        <v>219</v>
      </c>
      <c r="J570" s="31">
        <f t="shared" si="144"/>
        <v>17.5242</v>
      </c>
      <c r="K570" s="31">
        <f t="shared" si="144"/>
        <v>37.733520000000006</v>
      </c>
      <c r="L570" s="31">
        <f t="shared" si="144"/>
        <v>54.67016799999999</v>
      </c>
      <c r="M570" s="31">
        <f t="shared" si="138"/>
        <v>-30.979688959433943</v>
      </c>
      <c r="N570" s="109">
        <f t="shared" si="145"/>
        <v>7.2837455220726586</v>
      </c>
    </row>
    <row r="571" spans="1:14">
      <c r="A571" s="222"/>
      <c r="B571" s="201" t="s">
        <v>23</v>
      </c>
      <c r="C571" s="31">
        <f t="shared" si="144"/>
        <v>0.14373399999999978</v>
      </c>
      <c r="D571" s="31">
        <f t="shared" si="144"/>
        <v>2.0935609999999998</v>
      </c>
      <c r="E571" s="31">
        <f t="shared" si="144"/>
        <v>3.5600113208000002</v>
      </c>
      <c r="F571" s="31">
        <f t="shared" si="136"/>
        <v>-41.192293750078917</v>
      </c>
      <c r="G571" s="31">
        <f t="shared" si="144"/>
        <v>23</v>
      </c>
      <c r="H571" s="31">
        <f t="shared" si="144"/>
        <v>1180.45</v>
      </c>
      <c r="I571" s="31">
        <f t="shared" si="144"/>
        <v>0</v>
      </c>
      <c r="J571" s="31">
        <f t="shared" si="144"/>
        <v>0</v>
      </c>
      <c r="K571" s="31">
        <f t="shared" si="144"/>
        <v>0</v>
      </c>
      <c r="L571" s="31">
        <f t="shared" si="144"/>
        <v>0</v>
      </c>
      <c r="M571" s="31" t="e">
        <f t="shared" si="138"/>
        <v>#DIV/0!</v>
      </c>
      <c r="N571" s="109">
        <f t="shared" si="145"/>
        <v>6.755463351644149E-2</v>
      </c>
    </row>
    <row r="572" spans="1:14">
      <c r="A572" s="222"/>
      <c r="B572" s="201" t="s">
        <v>24</v>
      </c>
      <c r="C572" s="31">
        <f t="shared" si="144"/>
        <v>49.027313999999997</v>
      </c>
      <c r="D572" s="31">
        <f t="shared" si="144"/>
        <v>137.95361800000001</v>
      </c>
      <c r="E572" s="31">
        <f t="shared" si="144"/>
        <v>491.67717900000002</v>
      </c>
      <c r="F572" s="31">
        <f t="shared" si="136"/>
        <v>-71.94223692045712</v>
      </c>
      <c r="G572" s="31">
        <f t="shared" si="144"/>
        <v>223</v>
      </c>
      <c r="H572" s="31">
        <f t="shared" si="144"/>
        <v>58856.445650000001</v>
      </c>
      <c r="I572" s="31">
        <f t="shared" si="144"/>
        <v>15</v>
      </c>
      <c r="J572" s="31">
        <f t="shared" si="144"/>
        <v>3.342603</v>
      </c>
      <c r="K572" s="31">
        <f t="shared" si="144"/>
        <v>38.535654999999998</v>
      </c>
      <c r="L572" s="31">
        <f t="shared" si="144"/>
        <v>297.53309999999999</v>
      </c>
      <c r="M572" s="31">
        <f t="shared" si="138"/>
        <v>-87.04827967039634</v>
      </c>
      <c r="N572" s="109">
        <f t="shared" si="145"/>
        <v>4.4514614602856888</v>
      </c>
    </row>
    <row r="573" spans="1:14">
      <c r="A573" s="222"/>
      <c r="B573" s="201" t="s">
        <v>25</v>
      </c>
      <c r="C573" s="31">
        <f t="shared" si="144"/>
        <v>250.06487999999999</v>
      </c>
      <c r="D573" s="31">
        <f t="shared" si="144"/>
        <v>904.40150000000006</v>
      </c>
      <c r="E573" s="31">
        <f t="shared" si="144"/>
        <v>346.81079999999997</v>
      </c>
      <c r="F573" s="31">
        <f t="shared" ref="F573:F592" si="146">(D573-E573)/E573*100</f>
        <v>160.7766251800694</v>
      </c>
      <c r="G573" s="31">
        <f t="shared" si="144"/>
        <v>136</v>
      </c>
      <c r="H573" s="31">
        <f t="shared" si="144"/>
        <v>17758.27</v>
      </c>
      <c r="I573" s="31">
        <f t="shared" si="144"/>
        <v>370</v>
      </c>
      <c r="J573" s="31">
        <f t="shared" si="144"/>
        <v>106.97900999999999</v>
      </c>
      <c r="K573" s="31">
        <f t="shared" si="144"/>
        <v>147.95881</v>
      </c>
      <c r="L573" s="31">
        <f t="shared" si="144"/>
        <v>207.042</v>
      </c>
      <c r="M573" s="31">
        <f t="shared" si="138"/>
        <v>-28.536813786574704</v>
      </c>
      <c r="N573" s="109">
        <f t="shared" si="145"/>
        <v>29.183057901928805</v>
      </c>
    </row>
    <row r="574" spans="1:14">
      <c r="A574" s="222"/>
      <c r="B574" s="201" t="s">
        <v>26</v>
      </c>
      <c r="C574" s="31">
        <f t="shared" si="144"/>
        <v>291.37427100000002</v>
      </c>
      <c r="D574" s="31">
        <f t="shared" si="144"/>
        <v>369.65447700000004</v>
      </c>
      <c r="E574" s="31">
        <f t="shared" si="144"/>
        <v>245.81987067919999</v>
      </c>
      <c r="F574" s="31">
        <f t="shared" si="146"/>
        <v>50.376157947949928</v>
      </c>
      <c r="G574" s="31">
        <f t="shared" si="144"/>
        <v>14002</v>
      </c>
      <c r="H574" s="31">
        <f t="shared" si="144"/>
        <v>1808902.9649999987</v>
      </c>
      <c r="I574" s="31">
        <f t="shared" si="144"/>
        <v>164</v>
      </c>
      <c r="J574" s="31">
        <f t="shared" si="144"/>
        <v>20.078882000000004</v>
      </c>
      <c r="K574" s="31">
        <f t="shared" si="144"/>
        <v>56.335558000000006</v>
      </c>
      <c r="L574" s="31">
        <f t="shared" si="144"/>
        <v>34.626751999999996</v>
      </c>
      <c r="M574" s="31">
        <f t="shared" si="138"/>
        <v>62.693740377382234</v>
      </c>
      <c r="N574" s="109">
        <f t="shared" si="145"/>
        <v>11.927941302616384</v>
      </c>
    </row>
    <row r="575" spans="1:14">
      <c r="A575" s="222"/>
      <c r="B575" s="201" t="s">
        <v>27</v>
      </c>
      <c r="C575" s="31">
        <f t="shared" si="144"/>
        <v>0.63188699999999998</v>
      </c>
      <c r="D575" s="31">
        <f t="shared" si="144"/>
        <v>0.63188699999999998</v>
      </c>
      <c r="E575" s="31">
        <f t="shared" si="144"/>
        <v>7.3301999999999992E-2</v>
      </c>
      <c r="F575" s="31">
        <f t="shared" si="146"/>
        <v>762.0324138495539</v>
      </c>
      <c r="G575" s="31">
        <f t="shared" si="144"/>
        <v>1</v>
      </c>
      <c r="H575" s="31">
        <f t="shared" si="144"/>
        <v>22.33</v>
      </c>
      <c r="I575" s="31">
        <f t="shared" si="144"/>
        <v>0</v>
      </c>
      <c r="J575" s="31">
        <f t="shared" si="144"/>
        <v>0</v>
      </c>
      <c r="K575" s="31">
        <f t="shared" si="144"/>
        <v>0</v>
      </c>
      <c r="L575" s="31">
        <f t="shared" si="144"/>
        <v>0</v>
      </c>
      <c r="M575" s="31" t="e">
        <f t="shared" si="138"/>
        <v>#DIV/0!</v>
      </c>
      <c r="N575" s="109">
        <f t="shared" si="145"/>
        <v>2.0389611149999293E-2</v>
      </c>
    </row>
    <row r="576" spans="1:14">
      <c r="A576" s="222"/>
      <c r="B576" s="14" t="s">
        <v>28</v>
      </c>
      <c r="C576" s="31">
        <f t="shared" si="144"/>
        <v>0</v>
      </c>
      <c r="D576" s="31">
        <f t="shared" si="144"/>
        <v>0</v>
      </c>
      <c r="E576" s="31">
        <f t="shared" si="144"/>
        <v>0</v>
      </c>
      <c r="F576" s="31" t="e">
        <f t="shared" si="146"/>
        <v>#DIV/0!</v>
      </c>
      <c r="G576" s="31">
        <f t="shared" si="144"/>
        <v>0</v>
      </c>
      <c r="H576" s="31">
        <f t="shared" si="144"/>
        <v>0</v>
      </c>
      <c r="I576" s="31">
        <f t="shared" si="144"/>
        <v>0</v>
      </c>
      <c r="J576" s="31">
        <f t="shared" si="144"/>
        <v>0</v>
      </c>
      <c r="K576" s="31">
        <f t="shared" si="144"/>
        <v>0</v>
      </c>
      <c r="L576" s="31">
        <f t="shared" si="144"/>
        <v>0</v>
      </c>
      <c r="M576" s="31" t="e">
        <f t="shared" si="138"/>
        <v>#DIV/0!</v>
      </c>
      <c r="N576" s="109">
        <f t="shared" si="145"/>
        <v>0</v>
      </c>
    </row>
    <row r="577" spans="1:14">
      <c r="A577" s="222"/>
      <c r="B577" s="14" t="s">
        <v>29</v>
      </c>
      <c r="C577" s="31">
        <f t="shared" si="144"/>
        <v>0</v>
      </c>
      <c r="D577" s="31">
        <f t="shared" si="144"/>
        <v>0</v>
      </c>
      <c r="E577" s="31">
        <f t="shared" si="144"/>
        <v>0</v>
      </c>
      <c r="F577" s="31" t="e">
        <f t="shared" si="146"/>
        <v>#DIV/0!</v>
      </c>
      <c r="G577" s="31">
        <f t="shared" si="144"/>
        <v>0</v>
      </c>
      <c r="H577" s="31">
        <f t="shared" si="144"/>
        <v>0</v>
      </c>
      <c r="I577" s="31">
        <f t="shared" si="144"/>
        <v>0</v>
      </c>
      <c r="J577" s="31">
        <f t="shared" si="144"/>
        <v>0</v>
      </c>
      <c r="K577" s="31">
        <f t="shared" si="144"/>
        <v>0</v>
      </c>
      <c r="L577" s="31">
        <f t="shared" si="144"/>
        <v>0</v>
      </c>
      <c r="M577" s="31" t="e">
        <f t="shared" si="138"/>
        <v>#DIV/0!</v>
      </c>
      <c r="N577" s="109">
        <f t="shared" si="145"/>
        <v>0</v>
      </c>
    </row>
    <row r="578" spans="1:14">
      <c r="A578" s="222"/>
      <c r="B578" s="14" t="s">
        <v>30</v>
      </c>
      <c r="C578" s="31">
        <f t="shared" si="144"/>
        <v>0.63188699999999998</v>
      </c>
      <c r="D578" s="31">
        <f t="shared" si="144"/>
        <v>0.63188699999999998</v>
      </c>
      <c r="E578" s="31">
        <f t="shared" si="144"/>
        <v>0</v>
      </c>
      <c r="F578" s="31" t="e">
        <f t="shared" si="146"/>
        <v>#DIV/0!</v>
      </c>
      <c r="G578" s="31">
        <f t="shared" si="144"/>
        <v>1</v>
      </c>
      <c r="H578" s="31">
        <f t="shared" si="144"/>
        <v>22.33</v>
      </c>
      <c r="I578" s="31">
        <f t="shared" si="144"/>
        <v>0</v>
      </c>
      <c r="J578" s="31">
        <f t="shared" si="144"/>
        <v>0</v>
      </c>
      <c r="K578" s="31">
        <f t="shared" si="144"/>
        <v>0</v>
      </c>
      <c r="L578" s="31">
        <f t="shared" si="144"/>
        <v>0</v>
      </c>
      <c r="M578" s="31" t="e">
        <f t="shared" si="138"/>
        <v>#DIV/0!</v>
      </c>
      <c r="N578" s="109">
        <f t="shared" si="145"/>
        <v>2.0389611149999293E-2</v>
      </c>
    </row>
    <row r="579" spans="1:14" ht="14.25" thickBot="1">
      <c r="A579" s="207"/>
      <c r="B579" s="35" t="s">
        <v>31</v>
      </c>
      <c r="C579" s="36">
        <f t="shared" ref="C579:L579" si="147">C567+C569+C570+C571+C572+C573+C574+C575</f>
        <v>1216.116683</v>
      </c>
      <c r="D579" s="36">
        <f t="shared" si="147"/>
        <v>3099.0635149999998</v>
      </c>
      <c r="E579" s="36">
        <f t="shared" si="147"/>
        <v>2587.9208919999996</v>
      </c>
      <c r="F579" s="36">
        <f t="shared" si="146"/>
        <v>19.751091487382308</v>
      </c>
      <c r="G579" s="36">
        <f t="shared" si="147"/>
        <v>34464</v>
      </c>
      <c r="H579" s="36">
        <f t="shared" si="147"/>
        <v>3772564.1149149989</v>
      </c>
      <c r="I579" s="36">
        <f t="shared" si="147"/>
        <v>2037</v>
      </c>
      <c r="J579" s="36">
        <f t="shared" si="147"/>
        <v>552.36422299999992</v>
      </c>
      <c r="K579" s="36">
        <f t="shared" si="147"/>
        <v>967.88247700000011</v>
      </c>
      <c r="L579" s="36">
        <f t="shared" si="147"/>
        <v>1224.6246759999997</v>
      </c>
      <c r="M579" s="36">
        <f t="shared" si="138"/>
        <v>-20.964970250199304</v>
      </c>
      <c r="N579" s="115">
        <f t="shared" si="145"/>
        <v>100</v>
      </c>
    </row>
    <row r="580" spans="1:14" ht="14.25" thickBot="1">
      <c r="A580" s="250" t="s">
        <v>49</v>
      </c>
      <c r="B580" s="204" t="s">
        <v>19</v>
      </c>
      <c r="C580" s="32">
        <f t="shared" ref="C580:L591" si="148">C541+C554+C567</f>
        <v>3141.2646330000007</v>
      </c>
      <c r="D580" s="32">
        <f t="shared" si="148"/>
        <v>7751.0287529999987</v>
      </c>
      <c r="E580" s="32">
        <f t="shared" si="148"/>
        <v>6910.0269210000006</v>
      </c>
      <c r="F580" s="32">
        <f t="shared" si="146"/>
        <v>12.17074610004979</v>
      </c>
      <c r="G580" s="32">
        <f t="shared" si="148"/>
        <v>58017</v>
      </c>
      <c r="H580" s="32">
        <f t="shared" si="148"/>
        <v>7774985.2419280009</v>
      </c>
      <c r="I580" s="32">
        <f t="shared" si="148"/>
        <v>6966</v>
      </c>
      <c r="J580" s="32">
        <f t="shared" si="148"/>
        <v>2317.8761299999996</v>
      </c>
      <c r="K580" s="32">
        <f t="shared" si="148"/>
        <v>5207.8999009999998</v>
      </c>
      <c r="L580" s="32">
        <f t="shared" si="148"/>
        <v>4065.4672089999999</v>
      </c>
      <c r="M580" s="32">
        <f t="shared" si="138"/>
        <v>28.100895500298694</v>
      </c>
      <c r="N580" s="113">
        <f>D580/D592*100</f>
        <v>56.308121547268719</v>
      </c>
    </row>
    <row r="581" spans="1:14" ht="14.25" thickBot="1">
      <c r="A581" s="250"/>
      <c r="B581" s="201" t="s">
        <v>20</v>
      </c>
      <c r="C581" s="31">
        <f t="shared" si="148"/>
        <v>990.21970300000066</v>
      </c>
      <c r="D581" s="31">
        <f t="shared" si="148"/>
        <v>2149.34006</v>
      </c>
      <c r="E581" s="31">
        <f t="shared" si="148"/>
        <v>2322.6851080000001</v>
      </c>
      <c r="F581" s="31">
        <f t="shared" si="146"/>
        <v>-7.4631316747564957</v>
      </c>
      <c r="G581" s="31">
        <f t="shared" si="148"/>
        <v>28862</v>
      </c>
      <c r="H581" s="31">
        <f t="shared" si="148"/>
        <v>574327.96509999991</v>
      </c>
      <c r="I581" s="31">
        <f t="shared" si="148"/>
        <v>4078</v>
      </c>
      <c r="J581" s="31">
        <f t="shared" si="148"/>
        <v>844.08324100000004</v>
      </c>
      <c r="K581" s="31">
        <f t="shared" si="148"/>
        <v>1998.2459669999998</v>
      </c>
      <c r="L581" s="31">
        <f t="shared" si="148"/>
        <v>1381.693366</v>
      </c>
      <c r="M581" s="31">
        <f t="shared" si="138"/>
        <v>44.622968899743555</v>
      </c>
      <c r="N581" s="109">
        <f>D581/D592*100</f>
        <v>15.614095264199811</v>
      </c>
    </row>
    <row r="582" spans="1:14" ht="14.25" thickBot="1">
      <c r="A582" s="250"/>
      <c r="B582" s="201" t="s">
        <v>21</v>
      </c>
      <c r="C582" s="31">
        <f t="shared" si="148"/>
        <v>127.57531300000001</v>
      </c>
      <c r="D582" s="31">
        <f t="shared" si="148"/>
        <v>509.99091099999998</v>
      </c>
      <c r="E582" s="31">
        <f t="shared" si="148"/>
        <v>433.38505999999995</v>
      </c>
      <c r="F582" s="31">
        <f t="shared" si="146"/>
        <v>17.676163317674135</v>
      </c>
      <c r="G582" s="31">
        <f t="shared" si="148"/>
        <v>831</v>
      </c>
      <c r="H582" s="31">
        <f t="shared" si="148"/>
        <v>585389.57461300003</v>
      </c>
      <c r="I582" s="31">
        <f t="shared" si="148"/>
        <v>89</v>
      </c>
      <c r="J582" s="31">
        <f t="shared" si="148"/>
        <v>67.314995999999994</v>
      </c>
      <c r="K582" s="31">
        <f t="shared" si="148"/>
        <v>112.878557</v>
      </c>
      <c r="L582" s="31">
        <f t="shared" si="148"/>
        <v>585.37190799999996</v>
      </c>
      <c r="M582" s="31">
        <f t="shared" si="138"/>
        <v>-80.716779288971281</v>
      </c>
      <c r="N582" s="109">
        <f>D582/D592*100</f>
        <v>3.704879844946475</v>
      </c>
    </row>
    <row r="583" spans="1:14" ht="14.25" thickBot="1">
      <c r="A583" s="250"/>
      <c r="B583" s="201" t="s">
        <v>22</v>
      </c>
      <c r="C583" s="31">
        <f t="shared" si="148"/>
        <v>159.699048</v>
      </c>
      <c r="D583" s="31">
        <f t="shared" si="148"/>
        <v>539.93548699999997</v>
      </c>
      <c r="E583" s="31">
        <f t="shared" si="148"/>
        <v>307.64055300000001</v>
      </c>
      <c r="F583" s="31">
        <f t="shared" si="146"/>
        <v>75.508554296481179</v>
      </c>
      <c r="G583" s="31">
        <f t="shared" si="148"/>
        <v>22557</v>
      </c>
      <c r="H583" s="31">
        <f t="shared" si="148"/>
        <v>558428.85000000009</v>
      </c>
      <c r="I583" s="31">
        <f t="shared" si="148"/>
        <v>377</v>
      </c>
      <c r="J583" s="31">
        <f t="shared" si="148"/>
        <v>38.202799999999996</v>
      </c>
      <c r="K583" s="31">
        <f t="shared" si="148"/>
        <v>73.042320000000018</v>
      </c>
      <c r="L583" s="31">
        <f t="shared" si="148"/>
        <v>79.655167999999989</v>
      </c>
      <c r="M583" s="31">
        <f t="shared" si="138"/>
        <v>-8.3018442695393873</v>
      </c>
      <c r="N583" s="109">
        <f>D583/D592*100</f>
        <v>3.9224152042930416</v>
      </c>
    </row>
    <row r="584" spans="1:14" ht="14.25" thickBot="1">
      <c r="A584" s="250"/>
      <c r="B584" s="201" t="s">
        <v>23</v>
      </c>
      <c r="C584" s="31">
        <f t="shared" si="148"/>
        <v>15.604148000000004</v>
      </c>
      <c r="D584" s="31">
        <f t="shared" si="148"/>
        <v>52.689827000000008</v>
      </c>
      <c r="E584" s="31">
        <f t="shared" si="148"/>
        <v>25.6374308308</v>
      </c>
      <c r="F584" s="31">
        <f t="shared" si="146"/>
        <v>105.51913858973776</v>
      </c>
      <c r="G584" s="31">
        <f t="shared" si="148"/>
        <v>394</v>
      </c>
      <c r="H584" s="31">
        <f t="shared" si="148"/>
        <v>142268.37430000002</v>
      </c>
      <c r="I584" s="31">
        <f t="shared" si="148"/>
        <v>5</v>
      </c>
      <c r="J584" s="31">
        <f t="shared" si="148"/>
        <v>9.8342289999999988</v>
      </c>
      <c r="K584" s="31">
        <f t="shared" si="148"/>
        <v>10.616816999999999</v>
      </c>
      <c r="L584" s="31">
        <f t="shared" si="148"/>
        <v>1.88</v>
      </c>
      <c r="M584" s="31">
        <f t="shared" si="138"/>
        <v>464.72430851063831</v>
      </c>
      <c r="N584" s="109">
        <f>D584/D592*100</f>
        <v>0.38277050409240848</v>
      </c>
    </row>
    <row r="585" spans="1:14" ht="14.25" thickBot="1">
      <c r="A585" s="250"/>
      <c r="B585" s="201" t="s">
        <v>24</v>
      </c>
      <c r="C585" s="31">
        <f t="shared" si="148"/>
        <v>299.99225800000005</v>
      </c>
      <c r="D585" s="31">
        <f t="shared" si="148"/>
        <v>803.36252249999995</v>
      </c>
      <c r="E585" s="31">
        <f t="shared" si="148"/>
        <v>1056.649457</v>
      </c>
      <c r="F585" s="31">
        <f t="shared" si="146"/>
        <v>-23.970762755996951</v>
      </c>
      <c r="G585" s="31">
        <f t="shared" si="148"/>
        <v>1549</v>
      </c>
      <c r="H585" s="31">
        <f t="shared" si="148"/>
        <v>957199.23563699995</v>
      </c>
      <c r="I585" s="31">
        <f t="shared" si="148"/>
        <v>183</v>
      </c>
      <c r="J585" s="31">
        <f t="shared" si="148"/>
        <v>129.55334400000001</v>
      </c>
      <c r="K585" s="31">
        <f t="shared" si="148"/>
        <v>279.16192200000006</v>
      </c>
      <c r="L585" s="31">
        <f t="shared" si="148"/>
        <v>1319.819438</v>
      </c>
      <c r="M585" s="31">
        <f t="shared" si="138"/>
        <v>-78.848476241338702</v>
      </c>
      <c r="N585" s="109">
        <f>D585/D592*100</f>
        <v>5.836107180732891</v>
      </c>
    </row>
    <row r="586" spans="1:14" ht="14.25" thickBot="1">
      <c r="A586" s="250"/>
      <c r="B586" s="201" t="s">
        <v>25</v>
      </c>
      <c r="C586" s="31">
        <f t="shared" si="148"/>
        <v>1174.6719949999999</v>
      </c>
      <c r="D586" s="31">
        <f t="shared" si="148"/>
        <v>2823.6276630000002</v>
      </c>
      <c r="E586" s="31">
        <f t="shared" si="148"/>
        <v>1782.61799</v>
      </c>
      <c r="F586" s="31">
        <f t="shared" si="146"/>
        <v>58.39779912688978</v>
      </c>
      <c r="G586" s="31">
        <f t="shared" si="148"/>
        <v>383</v>
      </c>
      <c r="H586" s="31">
        <f t="shared" si="148"/>
        <v>53609.184596000006</v>
      </c>
      <c r="I586" s="31">
        <f t="shared" si="148"/>
        <v>1186</v>
      </c>
      <c r="J586" s="31">
        <f t="shared" si="148"/>
        <v>957.81962799999997</v>
      </c>
      <c r="K586" s="31">
        <f t="shared" si="148"/>
        <v>1418.1205810000001</v>
      </c>
      <c r="L586" s="31">
        <f t="shared" si="148"/>
        <v>1013.272</v>
      </c>
      <c r="M586" s="31">
        <f t="shared" si="138"/>
        <v>39.954580902265143</v>
      </c>
      <c r="N586" s="109">
        <f>D586/D592*100</f>
        <v>20.512524816902118</v>
      </c>
    </row>
    <row r="587" spans="1:14" ht="14.25" thickBot="1">
      <c r="A587" s="250"/>
      <c r="B587" s="201" t="s">
        <v>26</v>
      </c>
      <c r="C587" s="31">
        <f t="shared" si="148"/>
        <v>622.48429900000042</v>
      </c>
      <c r="D587" s="31">
        <f t="shared" si="148"/>
        <v>1199.343691</v>
      </c>
      <c r="E587" s="31">
        <f t="shared" si="148"/>
        <v>1291.1885096791998</v>
      </c>
      <c r="F587" s="31">
        <f t="shared" si="146"/>
        <v>-7.1131998147984543</v>
      </c>
      <c r="G587" s="31">
        <f t="shared" si="148"/>
        <v>56062</v>
      </c>
      <c r="H587" s="31">
        <f t="shared" si="148"/>
        <v>8954779.9889999945</v>
      </c>
      <c r="I587" s="31">
        <f t="shared" si="148"/>
        <v>861</v>
      </c>
      <c r="J587" s="31">
        <f t="shared" si="148"/>
        <v>159.47525899999999</v>
      </c>
      <c r="K587" s="31">
        <f t="shared" si="148"/>
        <v>290.14545600000008</v>
      </c>
      <c r="L587" s="31">
        <f t="shared" si="148"/>
        <v>255.38986499999999</v>
      </c>
      <c r="M587" s="31">
        <f t="shared" si="138"/>
        <v>13.608837218344627</v>
      </c>
      <c r="N587" s="109">
        <f>D587/D592*100</f>
        <v>8.7127518787283122</v>
      </c>
    </row>
    <row r="588" spans="1:14" ht="14.25" thickBot="1">
      <c r="A588" s="250"/>
      <c r="B588" s="201" t="s">
        <v>27</v>
      </c>
      <c r="C588" s="31">
        <f t="shared" si="148"/>
        <v>5.5080876075000003</v>
      </c>
      <c r="D588" s="31">
        <f t="shared" si="148"/>
        <v>85.404433048100003</v>
      </c>
      <c r="E588" s="31">
        <f t="shared" si="148"/>
        <v>65.435094000000007</v>
      </c>
      <c r="F588" s="31">
        <f t="shared" si="146"/>
        <v>30.517781556331219</v>
      </c>
      <c r="G588" s="31">
        <f t="shared" si="148"/>
        <v>29</v>
      </c>
      <c r="H588" s="31">
        <f t="shared" si="148"/>
        <v>27783.2562868192</v>
      </c>
      <c r="I588" s="31">
        <f t="shared" si="148"/>
        <v>0</v>
      </c>
      <c r="J588" s="31">
        <f t="shared" si="148"/>
        <v>0</v>
      </c>
      <c r="K588" s="31">
        <f t="shared" si="148"/>
        <v>0</v>
      </c>
      <c r="L588" s="31">
        <f t="shared" si="148"/>
        <v>95.42304</v>
      </c>
      <c r="M588" s="31">
        <f t="shared" si="138"/>
        <v>-100</v>
      </c>
      <c r="N588" s="109">
        <f>D588/D592*100</f>
        <v>0.62042902303603287</v>
      </c>
    </row>
    <row r="589" spans="1:14" ht="14.25" thickBot="1">
      <c r="A589" s="250"/>
      <c r="B589" s="14" t="s">
        <v>28</v>
      </c>
      <c r="C589" s="31">
        <f t="shared" si="148"/>
        <v>0</v>
      </c>
      <c r="D589" s="31">
        <f t="shared" si="148"/>
        <v>78.390679000000006</v>
      </c>
      <c r="E589" s="31">
        <f t="shared" si="148"/>
        <v>56.88</v>
      </c>
      <c r="F589" s="31">
        <f t="shared" si="146"/>
        <v>37.817649437412101</v>
      </c>
      <c r="G589" s="31">
        <f t="shared" si="148"/>
        <v>17</v>
      </c>
      <c r="H589" s="31">
        <f t="shared" si="148"/>
        <v>26481.18</v>
      </c>
      <c r="I589" s="31">
        <f t="shared" si="148"/>
        <v>0</v>
      </c>
      <c r="J589" s="31">
        <f t="shared" si="148"/>
        <v>0</v>
      </c>
      <c r="K589" s="31">
        <f t="shared" si="148"/>
        <v>0</v>
      </c>
      <c r="L589" s="31">
        <f t="shared" si="148"/>
        <v>0</v>
      </c>
      <c r="M589" s="31" t="e">
        <f t="shared" si="138"/>
        <v>#DIV/0!</v>
      </c>
      <c r="N589" s="109">
        <f>D589/D592*100</f>
        <v>0.569476907126231</v>
      </c>
    </row>
    <row r="590" spans="1:14" ht="14.25" thickBot="1">
      <c r="A590" s="250"/>
      <c r="B590" s="14" t="s">
        <v>29</v>
      </c>
      <c r="C590" s="31">
        <f t="shared" si="148"/>
        <v>5.8811689999999999</v>
      </c>
      <c r="D590" s="31">
        <f t="shared" si="148"/>
        <v>5.953811</v>
      </c>
      <c r="E590" s="31">
        <f t="shared" si="148"/>
        <v>0.37735800000000003</v>
      </c>
      <c r="F590" s="31">
        <f t="shared" si="146"/>
        <v>1477.7619660905557</v>
      </c>
      <c r="G590" s="31">
        <f t="shared" si="148"/>
        <v>5</v>
      </c>
      <c r="H590" s="31">
        <f t="shared" si="148"/>
        <v>2389.5558460000002</v>
      </c>
      <c r="I590" s="31">
        <f t="shared" si="148"/>
        <v>0</v>
      </c>
      <c r="J590" s="31">
        <f t="shared" si="148"/>
        <v>0</v>
      </c>
      <c r="K590" s="31">
        <f t="shared" si="148"/>
        <v>0</v>
      </c>
      <c r="L590" s="31">
        <f t="shared" si="148"/>
        <v>0.42304000000000003</v>
      </c>
      <c r="M590" s="31">
        <f t="shared" si="138"/>
        <v>-100</v>
      </c>
      <c r="N590" s="109">
        <f>D590/D592*100</f>
        <v>4.3252053906742305E-2</v>
      </c>
    </row>
    <row r="591" spans="1:14" ht="14.25" thickBot="1">
      <c r="A591" s="250"/>
      <c r="B591" s="14" t="s">
        <v>30</v>
      </c>
      <c r="C591" s="31">
        <f t="shared" si="148"/>
        <v>1.154623</v>
      </c>
      <c r="D591" s="31">
        <f t="shared" si="148"/>
        <v>4.1081799999999999</v>
      </c>
      <c r="E591" s="31">
        <f t="shared" si="148"/>
        <v>2.2411319999999999</v>
      </c>
      <c r="F591" s="31">
        <f t="shared" si="146"/>
        <v>83.308256720264581</v>
      </c>
      <c r="G591" s="31">
        <f t="shared" si="148"/>
        <v>5</v>
      </c>
      <c r="H591" s="31">
        <f t="shared" si="148"/>
        <v>172.93406799999997</v>
      </c>
      <c r="I591" s="31">
        <f t="shared" si="148"/>
        <v>0</v>
      </c>
      <c r="J591" s="31">
        <f t="shared" si="148"/>
        <v>0</v>
      </c>
      <c r="K591" s="31">
        <f t="shared" si="148"/>
        <v>0</v>
      </c>
      <c r="L591" s="31">
        <f t="shared" si="148"/>
        <v>95</v>
      </c>
      <c r="M591" s="31">
        <f t="shared" si="138"/>
        <v>-100</v>
      </c>
      <c r="N591" s="109">
        <f>D591/D592*100</f>
        <v>2.9844283404125631E-2</v>
      </c>
    </row>
    <row r="592" spans="1:14" ht="14.25" thickBot="1">
      <c r="A592" s="265"/>
      <c r="B592" s="35" t="s">
        <v>50</v>
      </c>
      <c r="C592" s="36">
        <f t="shared" ref="C592:L592" si="149">C580+C582+C583+C584+C585+C586+C587+C588</f>
        <v>5546.7997816075012</v>
      </c>
      <c r="D592" s="36">
        <f t="shared" si="149"/>
        <v>13765.383287548098</v>
      </c>
      <c r="E592" s="36">
        <f t="shared" si="149"/>
        <v>11872.581015510001</v>
      </c>
      <c r="F592" s="36">
        <f t="shared" si="146"/>
        <v>15.942635131867238</v>
      </c>
      <c r="G592" s="36">
        <f t="shared" si="149"/>
        <v>139822</v>
      </c>
      <c r="H592" s="36">
        <f t="shared" si="149"/>
        <v>19054443.706360813</v>
      </c>
      <c r="I592" s="36">
        <f t="shared" si="149"/>
        <v>9667</v>
      </c>
      <c r="J592" s="36">
        <f t="shared" si="149"/>
        <v>3680.0763859999997</v>
      </c>
      <c r="K592" s="36">
        <f t="shared" si="149"/>
        <v>7391.865554</v>
      </c>
      <c r="L592" s="36">
        <f t="shared" si="149"/>
        <v>7416.278628</v>
      </c>
      <c r="M592" s="36">
        <f t="shared" si="138"/>
        <v>-0.32918226545357959</v>
      </c>
      <c r="N592" s="115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43"/>
      <c r="G594" s="43"/>
      <c r="H594" s="43"/>
      <c r="I594" s="43"/>
    </row>
  </sheetData>
  <mergeCells count="92"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A329:A341"/>
    <mergeCell ref="A202:A214"/>
    <mergeCell ref="A222:A237"/>
    <mergeCell ref="A238:A250"/>
    <mergeCell ref="A251:A263"/>
    <mergeCell ref="A264:A276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J223:L223"/>
    <mergeCell ref="D223:D224"/>
    <mergeCell ref="E223:E224"/>
    <mergeCell ref="G223:G224"/>
    <mergeCell ref="H223:H224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F21" sqref="F21:G21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122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72" t="s">
        <v>120</v>
      </c>
      <c r="E2" s="272"/>
      <c r="F2" s="272"/>
      <c r="G2" s="272"/>
      <c r="H2" s="272"/>
      <c r="I2" s="272"/>
      <c r="J2" s="2" t="s">
        <v>71</v>
      </c>
    </row>
    <row r="3" spans="1:11">
      <c r="A3" s="273" t="s">
        <v>72</v>
      </c>
      <c r="B3" s="273" t="s">
        <v>73</v>
      </c>
      <c r="C3" s="273"/>
      <c r="D3" s="273" t="s">
        <v>74</v>
      </c>
      <c r="E3" s="273"/>
      <c r="F3" s="273" t="s">
        <v>68</v>
      </c>
      <c r="G3" s="273"/>
      <c r="H3" s="273" t="s">
        <v>69</v>
      </c>
      <c r="I3" s="273"/>
      <c r="J3" s="273" t="s">
        <v>70</v>
      </c>
      <c r="K3" s="273"/>
    </row>
    <row r="4" spans="1:11">
      <c r="A4" s="273"/>
      <c r="B4" s="181" t="s">
        <v>9</v>
      </c>
      <c r="C4" s="181" t="s">
        <v>50</v>
      </c>
      <c r="D4" s="181" t="s">
        <v>9</v>
      </c>
      <c r="E4" s="181" t="s">
        <v>75</v>
      </c>
      <c r="F4" s="181" t="s">
        <v>9</v>
      </c>
      <c r="G4" s="181" t="s">
        <v>75</v>
      </c>
      <c r="H4" s="181" t="s">
        <v>9</v>
      </c>
      <c r="I4" s="181" t="s">
        <v>75</v>
      </c>
      <c r="J4" s="181" t="s">
        <v>9</v>
      </c>
      <c r="K4" s="181" t="s">
        <v>75</v>
      </c>
    </row>
    <row r="5" spans="1:11">
      <c r="A5" s="181" t="s">
        <v>57</v>
      </c>
      <c r="B5" s="119">
        <v>1793</v>
      </c>
      <c r="C5" s="119">
        <v>2719</v>
      </c>
      <c r="D5" s="119">
        <v>543</v>
      </c>
      <c r="E5" s="119">
        <v>893</v>
      </c>
      <c r="F5" s="119">
        <v>976</v>
      </c>
      <c r="G5" s="119">
        <v>1412</v>
      </c>
      <c r="H5" s="119">
        <v>118</v>
      </c>
      <c r="I5" s="119">
        <v>188</v>
      </c>
      <c r="J5" s="119">
        <v>156</v>
      </c>
      <c r="K5" s="119">
        <v>226</v>
      </c>
    </row>
    <row r="6" spans="1:11">
      <c r="A6" s="181" t="s">
        <v>76</v>
      </c>
      <c r="B6" s="3">
        <v>11</v>
      </c>
      <c r="C6" s="3">
        <v>26</v>
      </c>
      <c r="D6" s="3">
        <v>11</v>
      </c>
      <c r="E6" s="3">
        <v>26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A7" s="181" t="s">
        <v>59</v>
      </c>
      <c r="B7" s="3">
        <v>1</v>
      </c>
      <c r="C7" s="3">
        <v>1</v>
      </c>
      <c r="D7" s="3">
        <v>1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>
      <c r="A8" s="181" t="s">
        <v>77</v>
      </c>
      <c r="B8" s="3">
        <v>9</v>
      </c>
      <c r="C8" s="3">
        <v>11</v>
      </c>
      <c r="D8" s="3">
        <v>3</v>
      </c>
      <c r="E8" s="3">
        <v>3</v>
      </c>
      <c r="F8" s="3">
        <v>6</v>
      </c>
      <c r="G8" s="3">
        <v>8</v>
      </c>
      <c r="H8" s="3">
        <v>0</v>
      </c>
      <c r="I8" s="3">
        <v>0</v>
      </c>
      <c r="J8" s="3">
        <v>0</v>
      </c>
      <c r="K8" s="3">
        <v>0</v>
      </c>
    </row>
    <row r="9" spans="1:11">
      <c r="A9" s="181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74" t="s">
        <v>79</v>
      </c>
      <c r="K9" s="274"/>
    </row>
    <row r="10" spans="1:11">
      <c r="A10" s="181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81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74" t="s">
        <v>79</v>
      </c>
      <c r="K11" s="274"/>
    </row>
    <row r="12" spans="1:11">
      <c r="A12" s="181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74" t="s">
        <v>79</v>
      </c>
      <c r="K12" s="274"/>
    </row>
    <row r="13" spans="1:11">
      <c r="A13" s="181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74" t="s">
        <v>79</v>
      </c>
      <c r="I13" s="274"/>
      <c r="J13" s="274" t="s">
        <v>79</v>
      </c>
      <c r="K13" s="274"/>
    </row>
    <row r="14" spans="1:11">
      <c r="A14" s="181" t="s">
        <v>81</v>
      </c>
      <c r="B14" s="3">
        <v>0</v>
      </c>
      <c r="C14" s="3">
        <v>0</v>
      </c>
      <c r="D14" s="3">
        <v>0</v>
      </c>
      <c r="E14" s="3">
        <v>0</v>
      </c>
      <c r="F14" s="274" t="s">
        <v>79</v>
      </c>
      <c r="G14" s="274"/>
      <c r="H14" s="274" t="s">
        <v>79</v>
      </c>
      <c r="I14" s="274"/>
      <c r="J14" s="274" t="s">
        <v>79</v>
      </c>
      <c r="K14" s="274"/>
    </row>
    <row r="15" spans="1:11">
      <c r="A15" s="181" t="s">
        <v>63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81" t="s">
        <v>64</v>
      </c>
      <c r="B16" s="118">
        <v>13</v>
      </c>
      <c r="C16" s="118">
        <v>13</v>
      </c>
      <c r="D16" s="118">
        <v>1</v>
      </c>
      <c r="E16" s="118">
        <v>4</v>
      </c>
      <c r="F16" s="118">
        <v>6</v>
      </c>
      <c r="G16" s="118">
        <v>10</v>
      </c>
      <c r="H16" s="118">
        <v>8</v>
      </c>
      <c r="I16" s="118">
        <v>14</v>
      </c>
      <c r="J16" s="187">
        <v>0</v>
      </c>
      <c r="K16" s="187">
        <v>0</v>
      </c>
    </row>
    <row r="17" spans="1:11">
      <c r="A17" s="181" t="s">
        <v>65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81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81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74" t="s">
        <v>79</v>
      </c>
      <c r="I19" s="274"/>
      <c r="J19" s="274" t="s">
        <v>79</v>
      </c>
      <c r="K19" s="274"/>
    </row>
    <row r="20" spans="1:11">
      <c r="A20" s="181" t="s">
        <v>84</v>
      </c>
      <c r="B20" s="3">
        <v>0</v>
      </c>
      <c r="C20" s="3">
        <v>0</v>
      </c>
      <c r="D20" s="3">
        <v>0</v>
      </c>
      <c r="E20" s="3">
        <v>0</v>
      </c>
      <c r="F20" s="274" t="s">
        <v>79</v>
      </c>
      <c r="G20" s="274"/>
      <c r="H20" s="274" t="s">
        <v>79</v>
      </c>
      <c r="I20" s="274"/>
      <c r="J20" s="274" t="s">
        <v>79</v>
      </c>
      <c r="K20" s="274"/>
    </row>
    <row r="21" spans="1:11">
      <c r="A21" s="181" t="s">
        <v>85</v>
      </c>
      <c r="B21" s="3">
        <v>0</v>
      </c>
      <c r="C21" s="3">
        <v>0</v>
      </c>
      <c r="D21" s="3">
        <v>0</v>
      </c>
      <c r="E21" s="3">
        <v>0</v>
      </c>
      <c r="F21" s="274" t="s">
        <v>79</v>
      </c>
      <c r="G21" s="274"/>
      <c r="H21" s="274" t="s">
        <v>79</v>
      </c>
      <c r="I21" s="274"/>
      <c r="J21" s="274" t="s">
        <v>79</v>
      </c>
      <c r="K21" s="274"/>
    </row>
    <row r="22" spans="1:11">
      <c r="A22" s="181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74" t="s">
        <v>79</v>
      </c>
      <c r="I22" s="274"/>
      <c r="J22" s="274" t="s">
        <v>79</v>
      </c>
      <c r="K22" s="274"/>
    </row>
    <row r="23" spans="1:11">
      <c r="A23" s="181" t="s">
        <v>87</v>
      </c>
      <c r="B23" s="3">
        <v>0</v>
      </c>
      <c r="C23" s="3">
        <v>0</v>
      </c>
      <c r="D23" s="3">
        <v>0</v>
      </c>
      <c r="E23" s="3">
        <v>0</v>
      </c>
      <c r="F23" s="274" t="s">
        <v>79</v>
      </c>
      <c r="G23" s="274"/>
      <c r="H23" s="274" t="s">
        <v>79</v>
      </c>
      <c r="I23" s="274"/>
      <c r="J23" s="274" t="s">
        <v>79</v>
      </c>
      <c r="K23" s="274"/>
    </row>
    <row r="24" spans="1:11">
      <c r="A24" s="181" t="s">
        <v>88</v>
      </c>
      <c r="B24" s="3">
        <v>0</v>
      </c>
      <c r="C24" s="3">
        <v>0</v>
      </c>
      <c r="D24" s="3">
        <v>0</v>
      </c>
      <c r="E24" s="3">
        <v>0</v>
      </c>
      <c r="F24" s="274" t="s">
        <v>79</v>
      </c>
      <c r="G24" s="274"/>
      <c r="H24" s="274" t="s">
        <v>79</v>
      </c>
      <c r="I24" s="274"/>
      <c r="J24" s="274" t="s">
        <v>79</v>
      </c>
      <c r="K24" s="274"/>
    </row>
    <row r="25" spans="1:11">
      <c r="A25" s="181" t="s">
        <v>50</v>
      </c>
      <c r="B25" s="3">
        <f>B5+B6+B7+B8+B9+B10+B11+B12+B13+B15+B14+B16+B17+B18+B19+B20+B21+B22+B23+B24</f>
        <v>1827</v>
      </c>
      <c r="C25" s="3">
        <f t="shared" ref="C25:E25" si="0">C5+C6+C7+C8+C9+C10+C11+C12+C13+C15+C14+C16+C17+C18+C19+C20+C21+C22+C23+C24</f>
        <v>2770</v>
      </c>
      <c r="D25" s="3">
        <f t="shared" si="0"/>
        <v>559</v>
      </c>
      <c r="E25" s="3">
        <f t="shared" si="0"/>
        <v>927</v>
      </c>
      <c r="F25" s="3">
        <f>F5+F6+F7+F8+F9+F10+F11+F12+F13</f>
        <v>982</v>
      </c>
      <c r="G25" s="3">
        <f>G5+G6+G7+G8+G9+G10+G11+G12+G13</f>
        <v>1420</v>
      </c>
      <c r="H25" s="3">
        <f>H10+H9+H8+H7+H6+H5+H11+H16</f>
        <v>126</v>
      </c>
      <c r="I25" s="3">
        <f>I10+I9+I8+I7+I6+I5+I11+I16</f>
        <v>202</v>
      </c>
      <c r="J25" s="3">
        <f>J8+J7+J6+J5</f>
        <v>156</v>
      </c>
      <c r="K25" s="3">
        <f>K8+K7+K6+K5</f>
        <v>226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D5" sqref="D5:K5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75" t="s">
        <v>125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20.25">
      <c r="A2" s="140"/>
      <c r="B2" s="140"/>
      <c r="C2" s="140"/>
      <c r="D2" s="141"/>
      <c r="E2" s="142"/>
      <c r="F2" s="142"/>
      <c r="G2" s="142"/>
      <c r="H2" s="143"/>
      <c r="I2" s="144" t="s">
        <v>92</v>
      </c>
      <c r="J2" s="143"/>
      <c r="K2" s="145"/>
    </row>
    <row r="3" spans="1:11" ht="20.25">
      <c r="A3" s="277" t="s">
        <v>72</v>
      </c>
      <c r="B3" s="277" t="s">
        <v>73</v>
      </c>
      <c r="C3" s="277"/>
      <c r="D3" s="277" t="s">
        <v>74</v>
      </c>
      <c r="E3" s="277"/>
      <c r="F3" s="277" t="s">
        <v>68</v>
      </c>
      <c r="G3" s="277"/>
      <c r="H3" s="277" t="s">
        <v>69</v>
      </c>
      <c r="I3" s="277"/>
      <c r="J3" s="277" t="s">
        <v>70</v>
      </c>
      <c r="K3" s="277"/>
    </row>
    <row r="4" spans="1:11" ht="20.25">
      <c r="A4" s="277"/>
      <c r="B4" s="182" t="s">
        <v>9</v>
      </c>
      <c r="C4" s="182" t="s">
        <v>93</v>
      </c>
      <c r="D4" s="182" t="s">
        <v>9</v>
      </c>
      <c r="E4" s="182" t="s">
        <v>93</v>
      </c>
      <c r="F4" s="182" t="s">
        <v>9</v>
      </c>
      <c r="G4" s="182" t="s">
        <v>93</v>
      </c>
      <c r="H4" s="182" t="s">
        <v>9</v>
      </c>
      <c r="I4" s="182" t="s">
        <v>93</v>
      </c>
      <c r="J4" s="182" t="s">
        <v>9</v>
      </c>
      <c r="K4" s="182" t="s">
        <v>93</v>
      </c>
    </row>
    <row r="5" spans="1:11" ht="20.25">
      <c r="A5" s="182" t="s">
        <v>57</v>
      </c>
      <c r="B5" s="146">
        <f>D5+F5+H5+J5</f>
        <v>180.63</v>
      </c>
      <c r="C5" s="146">
        <f>E5+G5+I5+K5</f>
        <v>306.73</v>
      </c>
      <c r="D5" s="146">
        <v>128.53</v>
      </c>
      <c r="E5" s="146">
        <v>213.65000000000003</v>
      </c>
      <c r="F5" s="146" t="s">
        <v>132</v>
      </c>
      <c r="G5" s="146" t="s">
        <v>133</v>
      </c>
      <c r="H5" s="146" t="s">
        <v>134</v>
      </c>
      <c r="I5" s="146" t="s">
        <v>135</v>
      </c>
      <c r="J5" s="146" t="s">
        <v>136</v>
      </c>
      <c r="K5" s="146" t="s">
        <v>137</v>
      </c>
    </row>
    <row r="6" spans="1:11" ht="20.25">
      <c r="A6" s="182" t="s">
        <v>76</v>
      </c>
      <c r="B6" s="146">
        <f t="shared" ref="B6:C24" si="0">D6+F6+H6+J6</f>
        <v>45.28</v>
      </c>
      <c r="C6" s="146">
        <f t="shared" si="0"/>
        <v>80</v>
      </c>
      <c r="D6" s="147">
        <v>38.92</v>
      </c>
      <c r="E6" s="147">
        <v>66.45</v>
      </c>
      <c r="F6" s="148">
        <v>4.9800000000000004</v>
      </c>
      <c r="G6" s="148">
        <v>8.19</v>
      </c>
      <c r="H6" s="148">
        <v>0.33</v>
      </c>
      <c r="I6" s="148">
        <v>3.85</v>
      </c>
      <c r="J6" s="148">
        <v>1.05</v>
      </c>
      <c r="K6" s="148">
        <v>1.51</v>
      </c>
    </row>
    <row r="7" spans="1:11" ht="20.25">
      <c r="A7" s="182" t="s">
        <v>59</v>
      </c>
      <c r="B7" s="146">
        <f t="shared" si="0"/>
        <v>126.58618962264151</v>
      </c>
      <c r="C7" s="146">
        <f t="shared" si="0"/>
        <v>212.84445754717001</v>
      </c>
      <c r="D7" s="147">
        <v>100.62366886792454</v>
      </c>
      <c r="E7" s="147">
        <v>170.66925943396245</v>
      </c>
      <c r="F7" s="147">
        <v>18.835356603773583</v>
      </c>
      <c r="G7" s="147">
        <v>31.383655660377364</v>
      </c>
      <c r="H7" s="147">
        <v>4.5970056603773584</v>
      </c>
      <c r="I7" s="147">
        <v>7.5970632075471709</v>
      </c>
      <c r="J7" s="147">
        <v>2.5301584905660381</v>
      </c>
      <c r="K7" s="147">
        <v>3.1944792452830191</v>
      </c>
    </row>
    <row r="8" spans="1:11" ht="20.25">
      <c r="A8" s="182" t="s">
        <v>77</v>
      </c>
      <c r="B8" s="146">
        <f t="shared" si="0"/>
        <v>9.7321810000000006</v>
      </c>
      <c r="C8" s="146">
        <f t="shared" si="0"/>
        <v>17.125305000000001</v>
      </c>
      <c r="D8" s="147">
        <v>8.3629460000000009</v>
      </c>
      <c r="E8" s="147">
        <v>14.27622</v>
      </c>
      <c r="F8" s="147">
        <v>1.369235</v>
      </c>
      <c r="G8" s="147">
        <v>2.8490850000000001</v>
      </c>
      <c r="H8" s="147">
        <v>0</v>
      </c>
      <c r="I8" s="147">
        <v>0</v>
      </c>
      <c r="J8" s="147">
        <v>0</v>
      </c>
      <c r="K8" s="147">
        <v>0</v>
      </c>
    </row>
    <row r="9" spans="1:11" ht="20.25">
      <c r="A9" s="182" t="s">
        <v>78</v>
      </c>
      <c r="B9" s="146">
        <f t="shared" si="0"/>
        <v>2.2000000000000002</v>
      </c>
      <c r="C9" s="146">
        <f t="shared" si="0"/>
        <v>2.98</v>
      </c>
      <c r="D9" s="152">
        <v>0.23</v>
      </c>
      <c r="E9" s="152">
        <v>1.01</v>
      </c>
      <c r="F9" s="152">
        <v>0.41</v>
      </c>
      <c r="G9" s="152">
        <v>0.41</v>
      </c>
      <c r="H9" s="152">
        <v>1.56</v>
      </c>
      <c r="I9" s="152">
        <v>1.56</v>
      </c>
      <c r="J9" s="152">
        <v>0</v>
      </c>
      <c r="K9" s="152">
        <v>0</v>
      </c>
    </row>
    <row r="10" spans="1:11" ht="20.25">
      <c r="A10" s="182" t="s">
        <v>61</v>
      </c>
      <c r="B10" s="146">
        <f t="shared" si="0"/>
        <v>0.57999999999999996</v>
      </c>
      <c r="C10" s="146">
        <f t="shared" si="0"/>
        <v>0.7</v>
      </c>
      <c r="D10" s="151">
        <v>0</v>
      </c>
      <c r="E10" s="151">
        <v>0.12</v>
      </c>
      <c r="F10" s="151">
        <v>0.57999999999999996</v>
      </c>
      <c r="G10" s="151">
        <v>0.57999999999999996</v>
      </c>
      <c r="H10" s="151">
        <v>0</v>
      </c>
      <c r="I10" s="151">
        <v>0</v>
      </c>
      <c r="J10" s="151">
        <v>0</v>
      </c>
      <c r="K10" s="151">
        <v>0</v>
      </c>
    </row>
    <row r="11" spans="1:11" ht="20.25">
      <c r="A11" s="182" t="s">
        <v>62</v>
      </c>
      <c r="B11" s="146">
        <f t="shared" si="0"/>
        <v>1.75</v>
      </c>
      <c r="C11" s="146">
        <f t="shared" si="0"/>
        <v>1.96</v>
      </c>
      <c r="D11" s="147">
        <v>1.32</v>
      </c>
      <c r="E11" s="147">
        <v>1.32</v>
      </c>
      <c r="F11" s="147">
        <v>0.43</v>
      </c>
      <c r="G11" s="147">
        <v>0.64</v>
      </c>
      <c r="H11" s="147">
        <v>0</v>
      </c>
      <c r="I11" s="147">
        <v>0</v>
      </c>
      <c r="J11" s="149">
        <v>0</v>
      </c>
      <c r="K11" s="149">
        <v>0</v>
      </c>
    </row>
    <row r="12" spans="1:11" ht="20.25">
      <c r="A12" s="182" t="s">
        <v>94</v>
      </c>
      <c r="B12" s="146">
        <f t="shared" si="0"/>
        <v>0</v>
      </c>
      <c r="C12" s="146">
        <f t="shared" si="0"/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</row>
    <row r="13" spans="1:11" ht="20.25">
      <c r="A13" s="182" t="s">
        <v>80</v>
      </c>
      <c r="B13" s="146">
        <f t="shared" si="0"/>
        <v>0</v>
      </c>
      <c r="C13" s="146">
        <f t="shared" si="0"/>
        <v>0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</row>
    <row r="14" spans="1:11" ht="20.25">
      <c r="A14" s="182" t="s">
        <v>81</v>
      </c>
      <c r="B14" s="146">
        <f t="shared" si="0"/>
        <v>0</v>
      </c>
      <c r="C14" s="146">
        <f t="shared" si="0"/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</row>
    <row r="15" spans="1:11" ht="20.25">
      <c r="A15" s="182" t="s">
        <v>63</v>
      </c>
      <c r="B15" s="146">
        <f t="shared" si="0"/>
        <v>13.089433</v>
      </c>
      <c r="C15" s="146">
        <f t="shared" si="0"/>
        <v>22.324058000000001</v>
      </c>
      <c r="D15" s="147">
        <v>7.4555339999999992</v>
      </c>
      <c r="E15" s="147">
        <v>11.513848000000003</v>
      </c>
      <c r="F15" s="147">
        <v>2.4211369999999999</v>
      </c>
      <c r="G15" s="147">
        <v>5.3924699999999994</v>
      </c>
      <c r="H15" s="147">
        <v>0.109664</v>
      </c>
      <c r="I15" s="147">
        <v>0.109664</v>
      </c>
      <c r="J15" s="147">
        <v>3.1030980000000001</v>
      </c>
      <c r="K15" s="147">
        <v>5.3080759999999998</v>
      </c>
    </row>
    <row r="16" spans="1:11" ht="20.25">
      <c r="A16" s="182" t="s">
        <v>64</v>
      </c>
      <c r="B16" s="146">
        <f t="shared" si="0"/>
        <v>0</v>
      </c>
      <c r="C16" s="146">
        <f t="shared" si="0"/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</row>
    <row r="17" spans="1:11" ht="20.25">
      <c r="A17" s="182" t="s">
        <v>65</v>
      </c>
      <c r="B17" s="146">
        <f t="shared" si="0"/>
        <v>12.03</v>
      </c>
      <c r="C17" s="146">
        <f t="shared" si="0"/>
        <v>18.45</v>
      </c>
      <c r="D17" s="147">
        <v>0.5999999999999992</v>
      </c>
      <c r="E17" s="147">
        <v>0.60000000000000053</v>
      </c>
      <c r="F17" s="147">
        <v>5.74</v>
      </c>
      <c r="G17" s="147">
        <v>6.2</v>
      </c>
      <c r="H17" s="147">
        <v>4.42</v>
      </c>
      <c r="I17" s="147">
        <v>10.02</v>
      </c>
      <c r="J17" s="147">
        <v>1.27</v>
      </c>
      <c r="K17" s="147">
        <v>1.63</v>
      </c>
    </row>
    <row r="18" spans="1:11" ht="20.25">
      <c r="A18" s="182" t="s">
        <v>82</v>
      </c>
      <c r="B18" s="146">
        <f t="shared" si="0"/>
        <v>0</v>
      </c>
      <c r="C18" s="146">
        <f t="shared" si="0"/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</row>
    <row r="19" spans="1:11" ht="20.25">
      <c r="A19" s="182" t="s">
        <v>83</v>
      </c>
      <c r="B19" s="146">
        <f t="shared" si="0"/>
        <v>0</v>
      </c>
      <c r="C19" s="146">
        <f t="shared" si="0"/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</row>
    <row r="20" spans="1:11" ht="20.25">
      <c r="A20" s="182" t="s">
        <v>84</v>
      </c>
      <c r="B20" s="146">
        <f t="shared" si="0"/>
        <v>0</v>
      </c>
      <c r="C20" s="146">
        <f t="shared" si="0"/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</row>
    <row r="21" spans="1:11" ht="20.25">
      <c r="A21" s="182" t="s">
        <v>85</v>
      </c>
      <c r="B21" s="146">
        <f t="shared" si="0"/>
        <v>0</v>
      </c>
      <c r="C21" s="146">
        <f t="shared" si="0"/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</row>
    <row r="22" spans="1:11" ht="20.25">
      <c r="A22" s="182" t="s">
        <v>86</v>
      </c>
      <c r="B22" s="146">
        <f t="shared" si="0"/>
        <v>0</v>
      </c>
      <c r="C22" s="146">
        <f t="shared" si="0"/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</row>
    <row r="23" spans="1:11" ht="20.25">
      <c r="A23" s="182" t="s">
        <v>87</v>
      </c>
      <c r="B23" s="146">
        <f t="shared" si="0"/>
        <v>0</v>
      </c>
      <c r="C23" s="146">
        <f t="shared" si="0"/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</row>
    <row r="24" spans="1:11" ht="20.25">
      <c r="A24" s="182" t="s">
        <v>88</v>
      </c>
      <c r="B24" s="146">
        <f t="shared" si="0"/>
        <v>0</v>
      </c>
      <c r="C24" s="146">
        <f t="shared" si="0"/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</row>
    <row r="25" spans="1:11" ht="20.25">
      <c r="A25" s="182" t="s">
        <v>100</v>
      </c>
      <c r="B25" s="146">
        <f t="shared" ref="B25:C25" si="1">D25+F25+H25+J25</f>
        <v>0</v>
      </c>
      <c r="C25" s="146">
        <f t="shared" si="1"/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</row>
    <row r="26" spans="1:11" ht="20.25">
      <c r="A26" s="182" t="s">
        <v>50</v>
      </c>
      <c r="B26" s="146">
        <f>SUM(B5:B25)</f>
        <v>391.87780362264147</v>
      </c>
      <c r="C26" s="146">
        <f>SUM(C5:C25)</f>
        <v>663.11382054717023</v>
      </c>
      <c r="D26" s="146">
        <f t="shared" ref="D26:K26" si="2">SUM(D5:D24)</f>
        <v>286.0421488679246</v>
      </c>
      <c r="E26" s="146">
        <f t="shared" si="2"/>
        <v>479.60932743396251</v>
      </c>
      <c r="F26" s="146">
        <f t="shared" si="2"/>
        <v>34.765728603773582</v>
      </c>
      <c r="G26" s="146">
        <f t="shared" si="2"/>
        <v>55.645210660377359</v>
      </c>
      <c r="H26" s="146">
        <f t="shared" si="2"/>
        <v>11.016669660377358</v>
      </c>
      <c r="I26" s="146">
        <f t="shared" si="2"/>
        <v>23.136727207547171</v>
      </c>
      <c r="J26" s="146">
        <f t="shared" si="2"/>
        <v>7.953256490566039</v>
      </c>
      <c r="K26" s="146">
        <f t="shared" si="2"/>
        <v>11.642555245283017</v>
      </c>
    </row>
    <row r="28" spans="1:11">
      <c r="A28" s="150" t="s">
        <v>89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200" customWidth="1"/>
    <col min="8" max="8" width="19.875" customWidth="1"/>
    <col min="9" max="9" width="15.75" customWidth="1"/>
  </cols>
  <sheetData>
    <row r="1" spans="1:9" ht="29.25">
      <c r="A1" s="278" t="s">
        <v>126</v>
      </c>
      <c r="B1" s="278"/>
      <c r="C1" s="278"/>
      <c r="D1" s="278"/>
      <c r="E1" s="278"/>
      <c r="F1" s="279"/>
      <c r="G1" s="279"/>
      <c r="H1" s="280"/>
      <c r="I1" s="280"/>
    </row>
    <row r="2" spans="1:9" ht="20.25">
      <c r="A2" s="188"/>
      <c r="B2" s="189"/>
      <c r="C2" s="189"/>
      <c r="D2" s="189"/>
      <c r="E2" s="189"/>
      <c r="F2" s="188"/>
      <c r="G2" s="190"/>
    </row>
    <row r="3" spans="1:9" ht="20.25">
      <c r="A3" s="281" t="s">
        <v>101</v>
      </c>
      <c r="B3" s="282" t="s">
        <v>102</v>
      </c>
      <c r="C3" s="281"/>
      <c r="D3" s="283" t="s">
        <v>103</v>
      </c>
      <c r="E3" s="283"/>
      <c r="F3" s="284" t="s">
        <v>104</v>
      </c>
      <c r="G3" s="284" t="s">
        <v>105</v>
      </c>
      <c r="H3" s="284" t="s">
        <v>106</v>
      </c>
      <c r="I3" s="284" t="s">
        <v>107</v>
      </c>
    </row>
    <row r="4" spans="1:9" ht="20.25">
      <c r="A4" s="281"/>
      <c r="B4" s="191" t="s">
        <v>108</v>
      </c>
      <c r="C4" s="191" t="s">
        <v>109</v>
      </c>
      <c r="D4" s="191" t="s">
        <v>108</v>
      </c>
      <c r="E4" s="191" t="s">
        <v>109</v>
      </c>
      <c r="F4" s="284"/>
      <c r="G4" s="284"/>
      <c r="H4" s="284"/>
      <c r="I4" s="284"/>
    </row>
    <row r="5" spans="1:9" ht="20.25">
      <c r="A5" s="192" t="s">
        <v>57</v>
      </c>
      <c r="B5" s="193">
        <v>252</v>
      </c>
      <c r="C5" s="194">
        <v>41.11</v>
      </c>
      <c r="D5" s="195">
        <v>249</v>
      </c>
      <c r="E5" s="194">
        <v>103.62</v>
      </c>
      <c r="F5" s="193">
        <v>256</v>
      </c>
      <c r="G5" s="196">
        <f>C5+E5</f>
        <v>144.73000000000002</v>
      </c>
      <c r="H5" s="197">
        <v>196.96</v>
      </c>
      <c r="I5" s="198">
        <f>H5/G5</f>
        <v>1.360878877910592</v>
      </c>
    </row>
    <row r="6" spans="1:9" ht="20.25">
      <c r="A6" s="192" t="s">
        <v>58</v>
      </c>
      <c r="B6" s="193">
        <v>6</v>
      </c>
      <c r="C6" s="193">
        <v>0.8</v>
      </c>
      <c r="D6" s="193">
        <v>6</v>
      </c>
      <c r="E6" s="193">
        <v>2.5299999999999998</v>
      </c>
      <c r="F6" s="193">
        <v>6</v>
      </c>
      <c r="G6" s="196">
        <f t="shared" ref="G6:G25" si="0">C6+E6</f>
        <v>3.33</v>
      </c>
      <c r="H6" s="197">
        <v>156.6</v>
      </c>
      <c r="I6" s="198">
        <f t="shared" ref="I6:I26" si="1">H6/G6</f>
        <v>47.027027027027025</v>
      </c>
    </row>
    <row r="7" spans="1:9" ht="20.25">
      <c r="A7" s="192" t="s">
        <v>59</v>
      </c>
      <c r="B7" s="193">
        <v>49</v>
      </c>
      <c r="C7" s="194">
        <v>8.4566037735849058</v>
      </c>
      <c r="D7" s="193">
        <v>15</v>
      </c>
      <c r="E7" s="194">
        <v>5.5188207547169812</v>
      </c>
      <c r="F7" s="193">
        <v>49</v>
      </c>
      <c r="G7" s="196">
        <f t="shared" si="0"/>
        <v>13.975424528301886</v>
      </c>
      <c r="H7" s="197"/>
      <c r="I7" s="198">
        <f t="shared" si="1"/>
        <v>0</v>
      </c>
    </row>
    <row r="8" spans="1:9" ht="20.25">
      <c r="A8" s="192" t="s">
        <v>60</v>
      </c>
      <c r="B8" s="193">
        <v>72</v>
      </c>
      <c r="C8" s="194">
        <v>11.462247</v>
      </c>
      <c r="D8" s="193">
        <v>67</v>
      </c>
      <c r="E8" s="194">
        <v>23.484376000000001</v>
      </c>
      <c r="F8" s="193">
        <v>72</v>
      </c>
      <c r="G8" s="196">
        <f t="shared" si="0"/>
        <v>34.946623000000002</v>
      </c>
      <c r="H8" s="197">
        <v>52.31</v>
      </c>
      <c r="I8" s="198">
        <f t="shared" si="1"/>
        <v>1.4968542167865546</v>
      </c>
    </row>
    <row r="9" spans="1:9" ht="20.25">
      <c r="A9" s="192" t="s">
        <v>63</v>
      </c>
      <c r="B9" s="193">
        <v>0</v>
      </c>
      <c r="C9" s="193">
        <v>0</v>
      </c>
      <c r="D9" s="193">
        <v>0</v>
      </c>
      <c r="E9" s="193">
        <v>0</v>
      </c>
      <c r="F9" s="193">
        <v>0</v>
      </c>
      <c r="G9" s="196">
        <f t="shared" si="0"/>
        <v>0</v>
      </c>
      <c r="H9" s="197">
        <v>0</v>
      </c>
      <c r="I9" s="198" t="e">
        <f t="shared" si="1"/>
        <v>#DIV/0!</v>
      </c>
    </row>
    <row r="10" spans="1:9" ht="20.25">
      <c r="A10" s="192" t="s">
        <v>78</v>
      </c>
      <c r="B10" s="193">
        <v>0</v>
      </c>
      <c r="C10" s="193">
        <v>0</v>
      </c>
      <c r="D10" s="193">
        <v>0</v>
      </c>
      <c r="E10" s="193">
        <v>0</v>
      </c>
      <c r="F10" s="193">
        <v>0</v>
      </c>
      <c r="G10" s="196">
        <f t="shared" si="0"/>
        <v>0</v>
      </c>
      <c r="H10" s="197"/>
      <c r="I10" s="198" t="e">
        <f t="shared" si="1"/>
        <v>#DIV/0!</v>
      </c>
    </row>
    <row r="11" spans="1:9" ht="20.25">
      <c r="A11" s="192" t="s">
        <v>61</v>
      </c>
      <c r="B11" s="193">
        <v>0</v>
      </c>
      <c r="C11" s="193">
        <v>0</v>
      </c>
      <c r="D11" s="193">
        <v>0</v>
      </c>
      <c r="E11" s="193">
        <v>0</v>
      </c>
      <c r="F11" s="193">
        <v>0</v>
      </c>
      <c r="G11" s="196">
        <f t="shared" si="0"/>
        <v>0</v>
      </c>
      <c r="H11" s="193">
        <v>0</v>
      </c>
      <c r="I11" s="198" t="e">
        <f t="shared" si="1"/>
        <v>#DIV/0!</v>
      </c>
    </row>
    <row r="12" spans="1:9" ht="20.25">
      <c r="A12" s="192" t="s">
        <v>64</v>
      </c>
      <c r="B12" s="193">
        <v>0</v>
      </c>
      <c r="C12" s="193">
        <v>0</v>
      </c>
      <c r="D12" s="193">
        <v>0</v>
      </c>
      <c r="E12" s="193">
        <v>0</v>
      </c>
      <c r="F12" s="193">
        <v>0</v>
      </c>
      <c r="G12" s="196">
        <f t="shared" si="0"/>
        <v>0</v>
      </c>
      <c r="H12" s="197">
        <v>0</v>
      </c>
      <c r="I12" s="198" t="e">
        <f t="shared" si="1"/>
        <v>#DIV/0!</v>
      </c>
    </row>
    <row r="13" spans="1:9" ht="20.25">
      <c r="A13" s="192" t="s">
        <v>62</v>
      </c>
      <c r="B13" s="193">
        <v>0</v>
      </c>
      <c r="C13" s="193">
        <v>0</v>
      </c>
      <c r="D13" s="193">
        <v>0</v>
      </c>
      <c r="E13" s="193">
        <v>0</v>
      </c>
      <c r="F13" s="193">
        <v>0</v>
      </c>
      <c r="G13" s="196">
        <f t="shared" si="0"/>
        <v>0</v>
      </c>
      <c r="H13" s="197">
        <v>0</v>
      </c>
      <c r="I13" s="198" t="e">
        <f t="shared" si="1"/>
        <v>#DIV/0!</v>
      </c>
    </row>
    <row r="14" spans="1:9" ht="20.25">
      <c r="A14" s="192" t="s">
        <v>94</v>
      </c>
      <c r="B14" s="193">
        <v>0</v>
      </c>
      <c r="C14" s="193">
        <v>0</v>
      </c>
      <c r="D14" s="193">
        <v>0</v>
      </c>
      <c r="E14" s="193">
        <v>0</v>
      </c>
      <c r="F14" s="193">
        <v>0</v>
      </c>
      <c r="G14" s="196">
        <f t="shared" si="0"/>
        <v>0</v>
      </c>
      <c r="H14" s="197"/>
      <c r="I14" s="198" t="e">
        <f t="shared" si="1"/>
        <v>#DIV/0!</v>
      </c>
    </row>
    <row r="15" spans="1:9" ht="20.25">
      <c r="A15" s="192" t="s">
        <v>110</v>
      </c>
      <c r="B15" s="193">
        <v>0</v>
      </c>
      <c r="C15" s="193">
        <v>0</v>
      </c>
      <c r="D15" s="193">
        <v>0</v>
      </c>
      <c r="E15" s="193">
        <v>0</v>
      </c>
      <c r="F15" s="193">
        <v>0</v>
      </c>
      <c r="G15" s="196">
        <f t="shared" si="0"/>
        <v>0</v>
      </c>
      <c r="H15" s="197">
        <v>0</v>
      </c>
      <c r="I15" s="198" t="e">
        <f t="shared" si="1"/>
        <v>#DIV/0!</v>
      </c>
    </row>
    <row r="16" spans="1:9" ht="20.25">
      <c r="A16" s="192" t="s">
        <v>111</v>
      </c>
      <c r="B16" s="193">
        <v>0</v>
      </c>
      <c r="C16" s="193">
        <v>0</v>
      </c>
      <c r="D16" s="193">
        <v>0</v>
      </c>
      <c r="E16" s="193">
        <v>0</v>
      </c>
      <c r="F16" s="193">
        <v>0</v>
      </c>
      <c r="G16" s="196">
        <f t="shared" si="0"/>
        <v>0</v>
      </c>
      <c r="H16" s="197"/>
      <c r="I16" s="198" t="e">
        <f t="shared" si="1"/>
        <v>#DIV/0!</v>
      </c>
    </row>
    <row r="17" spans="1:9" ht="20.25">
      <c r="A17" s="192" t="s">
        <v>80</v>
      </c>
      <c r="B17" s="193">
        <v>0</v>
      </c>
      <c r="C17" s="193">
        <v>0</v>
      </c>
      <c r="D17" s="193">
        <v>0</v>
      </c>
      <c r="E17" s="193">
        <v>0</v>
      </c>
      <c r="F17" s="193">
        <v>0</v>
      </c>
      <c r="G17" s="196">
        <f t="shared" si="0"/>
        <v>0</v>
      </c>
      <c r="H17" s="197"/>
      <c r="I17" s="198" t="e">
        <f t="shared" si="1"/>
        <v>#DIV/0!</v>
      </c>
    </row>
    <row r="18" spans="1:9" ht="20.25">
      <c r="A18" s="192" t="s">
        <v>88</v>
      </c>
      <c r="B18" s="193">
        <v>0</v>
      </c>
      <c r="C18" s="193">
        <v>0</v>
      </c>
      <c r="D18" s="193">
        <v>0</v>
      </c>
      <c r="E18" s="193">
        <v>0</v>
      </c>
      <c r="F18" s="193">
        <v>0</v>
      </c>
      <c r="G18" s="196">
        <f t="shared" si="0"/>
        <v>0</v>
      </c>
      <c r="H18" s="197"/>
      <c r="I18" s="198" t="e">
        <f t="shared" si="1"/>
        <v>#DIV/0!</v>
      </c>
    </row>
    <row r="19" spans="1:9" ht="20.25">
      <c r="A19" s="192" t="s">
        <v>87</v>
      </c>
      <c r="B19" s="193">
        <v>0</v>
      </c>
      <c r="C19" s="193">
        <v>0</v>
      </c>
      <c r="D19" s="193">
        <v>0</v>
      </c>
      <c r="E19" s="193">
        <v>0</v>
      </c>
      <c r="F19" s="193">
        <v>0</v>
      </c>
      <c r="G19" s="196">
        <f t="shared" si="0"/>
        <v>0</v>
      </c>
      <c r="H19" s="197"/>
      <c r="I19" s="198" t="e">
        <f t="shared" si="1"/>
        <v>#DIV/0!</v>
      </c>
    </row>
    <row r="20" spans="1:9" ht="20.25">
      <c r="A20" s="192" t="s">
        <v>112</v>
      </c>
      <c r="B20" s="193">
        <v>0</v>
      </c>
      <c r="C20" s="193">
        <v>0</v>
      </c>
      <c r="D20" s="193">
        <v>0</v>
      </c>
      <c r="E20" s="193">
        <v>0</v>
      </c>
      <c r="F20" s="193">
        <v>0</v>
      </c>
      <c r="G20" s="196">
        <f t="shared" si="0"/>
        <v>0</v>
      </c>
      <c r="H20" s="197">
        <v>0</v>
      </c>
      <c r="I20" s="198" t="e">
        <f t="shared" si="1"/>
        <v>#DIV/0!</v>
      </c>
    </row>
    <row r="21" spans="1:9" ht="20.25">
      <c r="A21" s="192" t="s">
        <v>113</v>
      </c>
      <c r="B21" s="193">
        <v>0</v>
      </c>
      <c r="C21" s="193">
        <v>0</v>
      </c>
      <c r="D21" s="193">
        <v>0</v>
      </c>
      <c r="E21" s="193">
        <v>0</v>
      </c>
      <c r="F21" s="193">
        <v>0</v>
      </c>
      <c r="G21" s="196">
        <f t="shared" si="0"/>
        <v>0</v>
      </c>
      <c r="H21" s="197"/>
      <c r="I21" s="198" t="e">
        <f t="shared" si="1"/>
        <v>#DIV/0!</v>
      </c>
    </row>
    <row r="22" spans="1:9" ht="20.25">
      <c r="A22" s="192" t="s">
        <v>84</v>
      </c>
      <c r="B22" s="193">
        <v>0</v>
      </c>
      <c r="C22" s="193">
        <v>0</v>
      </c>
      <c r="D22" s="193">
        <v>0</v>
      </c>
      <c r="E22" s="193">
        <v>0</v>
      </c>
      <c r="F22" s="193">
        <v>0</v>
      </c>
      <c r="G22" s="196">
        <f t="shared" si="0"/>
        <v>0</v>
      </c>
      <c r="H22" s="197">
        <v>0</v>
      </c>
      <c r="I22" s="198" t="e">
        <f t="shared" si="1"/>
        <v>#DIV/0!</v>
      </c>
    </row>
    <row r="23" spans="1:9" ht="20.25">
      <c r="A23" s="192" t="s">
        <v>83</v>
      </c>
      <c r="B23" s="193">
        <v>0</v>
      </c>
      <c r="C23" s="193">
        <v>0</v>
      </c>
      <c r="D23" s="193">
        <v>0</v>
      </c>
      <c r="E23" s="193">
        <v>0</v>
      </c>
      <c r="F23" s="193">
        <v>0</v>
      </c>
      <c r="G23" s="196">
        <f t="shared" si="0"/>
        <v>0</v>
      </c>
      <c r="H23" s="197">
        <v>0</v>
      </c>
      <c r="I23" s="198" t="e">
        <f t="shared" si="1"/>
        <v>#DIV/0!</v>
      </c>
    </row>
    <row r="24" spans="1:9" ht="20.25">
      <c r="A24" s="192" t="s">
        <v>86</v>
      </c>
      <c r="B24" s="193">
        <v>0</v>
      </c>
      <c r="C24" s="193">
        <v>0</v>
      </c>
      <c r="D24" s="193">
        <v>0</v>
      </c>
      <c r="E24" s="193">
        <v>0</v>
      </c>
      <c r="F24" s="193">
        <v>0</v>
      </c>
      <c r="G24" s="196">
        <f t="shared" si="0"/>
        <v>0</v>
      </c>
      <c r="H24" s="197"/>
      <c r="I24" s="198" t="e">
        <f t="shared" si="1"/>
        <v>#DIV/0!</v>
      </c>
    </row>
    <row r="25" spans="1:9" ht="20.25">
      <c r="A25" s="192" t="s">
        <v>114</v>
      </c>
      <c r="B25" s="193">
        <v>0</v>
      </c>
      <c r="C25" s="193">
        <v>0</v>
      </c>
      <c r="D25" s="193">
        <v>0</v>
      </c>
      <c r="E25" s="193">
        <v>0</v>
      </c>
      <c r="F25" s="193">
        <v>0</v>
      </c>
      <c r="G25" s="196">
        <f t="shared" si="0"/>
        <v>0</v>
      </c>
      <c r="H25" s="197"/>
      <c r="I25" s="198" t="e">
        <f t="shared" si="1"/>
        <v>#DIV/0!</v>
      </c>
    </row>
    <row r="26" spans="1:9" ht="20.25">
      <c r="A26" s="199" t="s">
        <v>115</v>
      </c>
      <c r="B26" s="195">
        <f>SUM(B5:B25)</f>
        <v>379</v>
      </c>
      <c r="C26" s="195">
        <f t="shared" ref="C26:E26" si="2">SUM(C5:C25)</f>
        <v>61.828850773584897</v>
      </c>
      <c r="D26" s="195">
        <f t="shared" si="2"/>
        <v>337</v>
      </c>
      <c r="E26" s="195">
        <f t="shared" si="2"/>
        <v>135.15319675471699</v>
      </c>
      <c r="F26" s="195">
        <f>SUM(F5:F25)</f>
        <v>383</v>
      </c>
      <c r="G26" s="196">
        <f t="shared" ref="G26" si="3">SUM(G5:G25)</f>
        <v>196.98204752830191</v>
      </c>
      <c r="H26" s="195">
        <f>SUM(H5:H25)</f>
        <v>405.87</v>
      </c>
      <c r="I26" s="198">
        <f t="shared" si="1"/>
        <v>2.0604415737006976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2023-04-21T01:46:34Z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