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15" yWindow="-45" windowWidth="14460" windowHeight="12510"/>
  </bookViews>
  <sheets>
    <sheet name="财字1号" sheetId="1" r:id="rId1"/>
    <sheet name="财字2号" sheetId="2" r:id="rId2"/>
    <sheet name="财字3号" sheetId="3" r:id="rId3"/>
    <sheet name="财字4号" sheetId="4" r:id="rId4"/>
    <sheet name="财字5号" sheetId="5" r:id="rId5"/>
    <sheet name="财字6号" sheetId="6" r:id="rId6"/>
  </sheets>
  <definedNames>
    <definedName name="_xlnm._FilterDatabase" localSheetId="0" hidden="1">财字1号!$B$285:$B$341</definedName>
  </definedNames>
  <calcPr calcId="145621" concurrentCalc="0"/>
</workbook>
</file>

<file path=xl/calcChain.xml><?xml version="1.0" encoding="utf-8"?>
<calcChain xmlns="http://schemas.openxmlformats.org/spreadsheetml/2006/main">
  <c r="F221" i="1" l="1"/>
  <c r="F222" i="1"/>
  <c r="F223" i="1"/>
  <c r="F224" i="1"/>
  <c r="F225" i="1"/>
  <c r="F226" i="1"/>
  <c r="F227" i="1"/>
  <c r="F228" i="1"/>
  <c r="F229" i="1"/>
  <c r="F230" i="1"/>
  <c r="F231" i="1"/>
  <c r="F232" i="1"/>
  <c r="F220" i="1"/>
  <c r="N382" i="3"/>
  <c r="N383" i="3"/>
  <c r="N384" i="3"/>
  <c r="N385" i="3"/>
  <c r="N386" i="3"/>
  <c r="N387" i="3"/>
  <c r="N388" i="3"/>
  <c r="N389" i="3"/>
  <c r="N390" i="3"/>
  <c r="N391" i="3"/>
  <c r="N392" i="3"/>
  <c r="N381" i="3"/>
  <c r="N393" i="3"/>
  <c r="J327" i="1"/>
  <c r="D327" i="1"/>
  <c r="N147" i="1"/>
  <c r="G12" i="6"/>
  <c r="E44" i="1"/>
  <c r="E31" i="1"/>
  <c r="E18" i="1"/>
  <c r="C519" i="3"/>
  <c r="C521" i="3"/>
  <c r="C522" i="3"/>
  <c r="C523" i="3"/>
  <c r="C524" i="3"/>
  <c r="C525" i="3"/>
  <c r="C526" i="3"/>
  <c r="C527" i="3"/>
  <c r="C531" i="3"/>
  <c r="C518" i="3"/>
  <c r="C505" i="3"/>
  <c r="C492" i="3"/>
  <c r="C479" i="3"/>
  <c r="C466" i="3"/>
  <c r="C453" i="3"/>
  <c r="C440" i="3"/>
  <c r="C427" i="3"/>
  <c r="C394" i="3"/>
  <c r="C396" i="3"/>
  <c r="C397" i="3"/>
  <c r="C398" i="3"/>
  <c r="C399" i="3"/>
  <c r="C400" i="3"/>
  <c r="C401" i="3"/>
  <c r="C402" i="3"/>
  <c r="C406" i="3"/>
  <c r="C393" i="3"/>
  <c r="C367" i="3"/>
  <c r="C354" i="3"/>
  <c r="C341" i="3"/>
  <c r="C328" i="3"/>
  <c r="C315" i="3"/>
  <c r="C302" i="3"/>
  <c r="C289" i="3"/>
  <c r="C276" i="3"/>
  <c r="C263" i="3"/>
  <c r="C250" i="3"/>
  <c r="C237" i="3"/>
  <c r="C202" i="3"/>
  <c r="C204" i="3"/>
  <c r="C205" i="3"/>
  <c r="C206" i="3"/>
  <c r="C207" i="3"/>
  <c r="C208" i="3"/>
  <c r="C209" i="3"/>
  <c r="C210" i="3"/>
  <c r="C214" i="3"/>
  <c r="C201" i="3"/>
  <c r="C188" i="3"/>
  <c r="C175" i="3"/>
  <c r="C162" i="3"/>
  <c r="C149" i="3"/>
  <c r="C136" i="3"/>
  <c r="C123" i="3"/>
  <c r="C110" i="3"/>
  <c r="C97" i="3"/>
  <c r="C84" i="3"/>
  <c r="C71" i="3"/>
  <c r="C58" i="3"/>
  <c r="C45" i="3"/>
  <c r="C32" i="3"/>
  <c r="C19" i="3"/>
  <c r="C327" i="1"/>
  <c r="C329" i="1"/>
  <c r="C330" i="1"/>
  <c r="C331" i="1"/>
  <c r="C332" i="1"/>
  <c r="C333" i="1"/>
  <c r="C334" i="1"/>
  <c r="C335" i="1"/>
  <c r="C326" i="1"/>
  <c r="C313" i="1"/>
  <c r="C300" i="1"/>
  <c r="C279" i="1"/>
  <c r="C266" i="1"/>
  <c r="C253" i="1"/>
  <c r="C232" i="1"/>
  <c r="C219" i="1"/>
  <c r="C206" i="1"/>
  <c r="C185" i="1"/>
  <c r="C172" i="1"/>
  <c r="C159" i="1"/>
  <c r="C138" i="1"/>
  <c r="C125" i="1"/>
  <c r="C112" i="1"/>
  <c r="C91" i="1"/>
  <c r="C78" i="1"/>
  <c r="C65" i="1"/>
  <c r="C44" i="1"/>
  <c r="C31" i="1"/>
  <c r="C18" i="1"/>
  <c r="L394" i="3"/>
  <c r="L554" i="3"/>
  <c r="L395" i="3"/>
  <c r="L396" i="3"/>
  <c r="L556" i="3"/>
  <c r="K396" i="3"/>
  <c r="K556" i="3"/>
  <c r="L397" i="3"/>
  <c r="L398" i="3"/>
  <c r="L558" i="3"/>
  <c r="K398" i="3"/>
  <c r="K558" i="3"/>
  <c r="M558" i="3"/>
  <c r="L399" i="3"/>
  <c r="L400" i="3"/>
  <c r="L560" i="3"/>
  <c r="K400" i="3"/>
  <c r="K560" i="3"/>
  <c r="M560" i="3"/>
  <c r="L401" i="3"/>
  <c r="L402" i="3"/>
  <c r="L562" i="3"/>
  <c r="K402" i="3"/>
  <c r="K562" i="3"/>
  <c r="M562" i="3"/>
  <c r="L403" i="3"/>
  <c r="L404" i="3"/>
  <c r="L405" i="3"/>
  <c r="J394" i="3"/>
  <c r="K394" i="3"/>
  <c r="J395" i="3"/>
  <c r="K395" i="3"/>
  <c r="J396" i="3"/>
  <c r="J397" i="3"/>
  <c r="K397" i="3"/>
  <c r="J398" i="3"/>
  <c r="J399" i="3"/>
  <c r="K399" i="3"/>
  <c r="J400" i="3"/>
  <c r="J401" i="3"/>
  <c r="K401" i="3"/>
  <c r="J402" i="3"/>
  <c r="J403" i="3"/>
  <c r="K403" i="3"/>
  <c r="J404" i="3"/>
  <c r="K404" i="3"/>
  <c r="J405" i="3"/>
  <c r="K405" i="3"/>
  <c r="I405" i="3"/>
  <c r="H405" i="3"/>
  <c r="G405" i="3"/>
  <c r="I404" i="3"/>
  <c r="H404" i="3"/>
  <c r="G404" i="3"/>
  <c r="I403" i="3"/>
  <c r="H403" i="3"/>
  <c r="G403" i="3"/>
  <c r="I402" i="3"/>
  <c r="H402" i="3"/>
  <c r="G402" i="3"/>
  <c r="I401" i="3"/>
  <c r="H401" i="3"/>
  <c r="G401" i="3"/>
  <c r="I400" i="3"/>
  <c r="H400" i="3"/>
  <c r="G400" i="3"/>
  <c r="I399" i="3"/>
  <c r="H399" i="3"/>
  <c r="G399" i="3"/>
  <c r="I398" i="3"/>
  <c r="H398" i="3"/>
  <c r="G398" i="3"/>
  <c r="I397" i="3"/>
  <c r="H397" i="3"/>
  <c r="G397" i="3"/>
  <c r="I396" i="3"/>
  <c r="H396" i="3"/>
  <c r="G396" i="3"/>
  <c r="I395" i="3"/>
  <c r="H395" i="3"/>
  <c r="G395" i="3"/>
  <c r="I394" i="3"/>
  <c r="H394" i="3"/>
  <c r="G394" i="3"/>
  <c r="D394" i="3"/>
  <c r="E394" i="3"/>
  <c r="D395" i="3"/>
  <c r="E395" i="3"/>
  <c r="D396" i="3"/>
  <c r="E396" i="3"/>
  <c r="D397" i="3"/>
  <c r="E397" i="3"/>
  <c r="D398" i="3"/>
  <c r="E398" i="3"/>
  <c r="D399" i="3"/>
  <c r="E399" i="3"/>
  <c r="D400" i="3"/>
  <c r="E400" i="3"/>
  <c r="D401" i="3"/>
  <c r="E401" i="3"/>
  <c r="D402" i="3"/>
  <c r="E402" i="3"/>
  <c r="D403" i="3"/>
  <c r="E403" i="3"/>
  <c r="D404" i="3"/>
  <c r="E404" i="3"/>
  <c r="D405" i="3"/>
  <c r="E405" i="3"/>
  <c r="C403" i="3"/>
  <c r="C404" i="3"/>
  <c r="C405" i="3"/>
  <c r="C395" i="3"/>
  <c r="D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F385" i="3"/>
  <c r="F386" i="3"/>
  <c r="F387" i="3"/>
  <c r="F388" i="3"/>
  <c r="F389" i="3"/>
  <c r="F390" i="3"/>
  <c r="F391" i="3"/>
  <c r="F392" i="3"/>
  <c r="F384" i="3"/>
  <c r="F383" i="3"/>
  <c r="F382" i="3"/>
  <c r="F381" i="3"/>
  <c r="H393" i="3"/>
  <c r="I393" i="3"/>
  <c r="J393" i="3"/>
  <c r="K393" i="3"/>
  <c r="G393" i="3"/>
  <c r="L393" i="3"/>
  <c r="M393" i="3"/>
  <c r="E393" i="3"/>
  <c r="F393" i="3"/>
  <c r="D326" i="1"/>
  <c r="N301" i="1"/>
  <c r="D329" i="1"/>
  <c r="E329" i="1"/>
  <c r="F329" i="1"/>
  <c r="D330" i="1"/>
  <c r="N317" i="1"/>
  <c r="D331" i="1"/>
  <c r="N318" i="1"/>
  <c r="D332" i="1"/>
  <c r="D333" i="1"/>
  <c r="N320" i="1"/>
  <c r="D334" i="1"/>
  <c r="D335" i="1"/>
  <c r="D339" i="1"/>
  <c r="D313" i="1"/>
  <c r="N316" i="1"/>
  <c r="N319" i="1"/>
  <c r="N321" i="1"/>
  <c r="D328" i="1"/>
  <c r="N315" i="1"/>
  <c r="N314" i="1"/>
  <c r="H26" i="6"/>
  <c r="G5" i="6"/>
  <c r="G6" i="6"/>
  <c r="G7" i="6"/>
  <c r="G8" i="6"/>
  <c r="G9" i="6"/>
  <c r="G10" i="6"/>
  <c r="G11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I26" i="6"/>
  <c r="F26" i="6"/>
  <c r="E26" i="6"/>
  <c r="D26" i="6"/>
  <c r="C26" i="6"/>
  <c r="B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K26" i="5"/>
  <c r="J26" i="5"/>
  <c r="I26" i="5"/>
  <c r="H26" i="5"/>
  <c r="G26" i="5"/>
  <c r="F26" i="5"/>
  <c r="E26" i="5"/>
  <c r="D26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B5" i="5"/>
  <c r="B6" i="5"/>
  <c r="B7" i="5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K25" i="4"/>
  <c r="J25" i="4"/>
  <c r="I25" i="4"/>
  <c r="H25" i="4"/>
  <c r="G25" i="4"/>
  <c r="F25" i="4"/>
  <c r="E25" i="4"/>
  <c r="D25" i="4"/>
  <c r="C25" i="4"/>
  <c r="B25" i="4"/>
  <c r="D202" i="3"/>
  <c r="D541" i="3"/>
  <c r="D554" i="3"/>
  <c r="D519" i="3"/>
  <c r="D567" i="3"/>
  <c r="D204" i="3"/>
  <c r="D543" i="3"/>
  <c r="D556" i="3"/>
  <c r="D521" i="3"/>
  <c r="D569" i="3"/>
  <c r="D205" i="3"/>
  <c r="D544" i="3"/>
  <c r="D557" i="3"/>
  <c r="D522" i="3"/>
  <c r="D570" i="3"/>
  <c r="D206" i="3"/>
  <c r="D545" i="3"/>
  <c r="D558" i="3"/>
  <c r="D523" i="3"/>
  <c r="D571" i="3"/>
  <c r="D207" i="3"/>
  <c r="D546" i="3"/>
  <c r="D559" i="3"/>
  <c r="D524" i="3"/>
  <c r="D572" i="3"/>
  <c r="D208" i="3"/>
  <c r="D547" i="3"/>
  <c r="D560" i="3"/>
  <c r="D525" i="3"/>
  <c r="D573" i="3"/>
  <c r="D209" i="3"/>
  <c r="D548" i="3"/>
  <c r="D561" i="3"/>
  <c r="D526" i="3"/>
  <c r="D574" i="3"/>
  <c r="D210" i="3"/>
  <c r="D549" i="3"/>
  <c r="D562" i="3"/>
  <c r="D527" i="3"/>
  <c r="D575" i="3"/>
  <c r="K202" i="3"/>
  <c r="K541" i="3"/>
  <c r="K554" i="3"/>
  <c r="K519" i="3"/>
  <c r="K567" i="3"/>
  <c r="K204" i="3"/>
  <c r="K543" i="3"/>
  <c r="K521" i="3"/>
  <c r="K569" i="3"/>
  <c r="K205" i="3"/>
  <c r="K544" i="3"/>
  <c r="K557" i="3"/>
  <c r="K522" i="3"/>
  <c r="K570" i="3"/>
  <c r="K583" i="3"/>
  <c r="L205" i="3"/>
  <c r="L544" i="3"/>
  <c r="L557" i="3"/>
  <c r="L522" i="3"/>
  <c r="L570" i="3"/>
  <c r="L583" i="3"/>
  <c r="M583" i="3"/>
  <c r="K206" i="3"/>
  <c r="K545" i="3"/>
  <c r="K523" i="3"/>
  <c r="K571" i="3"/>
  <c r="K207" i="3"/>
  <c r="K546" i="3"/>
  <c r="K559" i="3"/>
  <c r="K524" i="3"/>
  <c r="K572" i="3"/>
  <c r="K208" i="3"/>
  <c r="K547" i="3"/>
  <c r="K525" i="3"/>
  <c r="K573" i="3"/>
  <c r="K209" i="3"/>
  <c r="K548" i="3"/>
  <c r="K561" i="3"/>
  <c r="K526" i="3"/>
  <c r="K574" i="3"/>
  <c r="K587" i="3"/>
  <c r="K210" i="3"/>
  <c r="K549" i="3"/>
  <c r="K527" i="3"/>
  <c r="K575" i="3"/>
  <c r="L202" i="3"/>
  <c r="L541" i="3"/>
  <c r="L519" i="3"/>
  <c r="L567" i="3"/>
  <c r="L204" i="3"/>
  <c r="L543" i="3"/>
  <c r="L521" i="3"/>
  <c r="L569" i="3"/>
  <c r="M570" i="3"/>
  <c r="L206" i="3"/>
  <c r="L545" i="3"/>
  <c r="L523" i="3"/>
  <c r="L571" i="3"/>
  <c r="M571" i="3"/>
  <c r="L207" i="3"/>
  <c r="L546" i="3"/>
  <c r="L559" i="3"/>
  <c r="L524" i="3"/>
  <c r="L572" i="3"/>
  <c r="M572" i="3"/>
  <c r="L208" i="3"/>
  <c r="L547" i="3"/>
  <c r="L525" i="3"/>
  <c r="L573" i="3"/>
  <c r="L209" i="3"/>
  <c r="L548" i="3"/>
  <c r="L561" i="3"/>
  <c r="L526" i="3"/>
  <c r="L574" i="3"/>
  <c r="L210" i="3"/>
  <c r="L549" i="3"/>
  <c r="L527" i="3"/>
  <c r="L575" i="3"/>
  <c r="M575" i="3"/>
  <c r="J202" i="3"/>
  <c r="J541" i="3"/>
  <c r="J554" i="3"/>
  <c r="J519" i="3"/>
  <c r="J567" i="3"/>
  <c r="J204" i="3"/>
  <c r="J543" i="3"/>
  <c r="J556" i="3"/>
  <c r="J521" i="3"/>
  <c r="J569" i="3"/>
  <c r="J205" i="3"/>
  <c r="J544" i="3"/>
  <c r="J557" i="3"/>
  <c r="J522" i="3"/>
  <c r="J570" i="3"/>
  <c r="J206" i="3"/>
  <c r="J545" i="3"/>
  <c r="J558" i="3"/>
  <c r="J523" i="3"/>
  <c r="J571" i="3"/>
  <c r="J207" i="3"/>
  <c r="J546" i="3"/>
  <c r="J559" i="3"/>
  <c r="J524" i="3"/>
  <c r="J572" i="3"/>
  <c r="J208" i="3"/>
  <c r="J547" i="3"/>
  <c r="J560" i="3"/>
  <c r="J525" i="3"/>
  <c r="J573" i="3"/>
  <c r="J209" i="3"/>
  <c r="J548" i="3"/>
  <c r="J561" i="3"/>
  <c r="J526" i="3"/>
  <c r="J574" i="3"/>
  <c r="J210" i="3"/>
  <c r="J549" i="3"/>
  <c r="J562" i="3"/>
  <c r="J527" i="3"/>
  <c r="J575" i="3"/>
  <c r="I202" i="3"/>
  <c r="I541" i="3"/>
  <c r="I554" i="3"/>
  <c r="I519" i="3"/>
  <c r="I567" i="3"/>
  <c r="I580" i="3"/>
  <c r="I204" i="3"/>
  <c r="I543" i="3"/>
  <c r="I556" i="3"/>
  <c r="I521" i="3"/>
  <c r="I569" i="3"/>
  <c r="I582" i="3"/>
  <c r="I205" i="3"/>
  <c r="I544" i="3"/>
  <c r="I557" i="3"/>
  <c r="I522" i="3"/>
  <c r="I570" i="3"/>
  <c r="I583" i="3"/>
  <c r="I206" i="3"/>
  <c r="I545" i="3"/>
  <c r="I558" i="3"/>
  <c r="I523" i="3"/>
  <c r="I571" i="3"/>
  <c r="I584" i="3"/>
  <c r="I207" i="3"/>
  <c r="I546" i="3"/>
  <c r="I559" i="3"/>
  <c r="I524" i="3"/>
  <c r="I572" i="3"/>
  <c r="I585" i="3"/>
  <c r="I208" i="3"/>
  <c r="I547" i="3"/>
  <c r="I560" i="3"/>
  <c r="I525" i="3"/>
  <c r="I573" i="3"/>
  <c r="I586" i="3"/>
  <c r="I209" i="3"/>
  <c r="I548" i="3"/>
  <c r="I561" i="3"/>
  <c r="I526" i="3"/>
  <c r="I574" i="3"/>
  <c r="I210" i="3"/>
  <c r="I549" i="3"/>
  <c r="I562" i="3"/>
  <c r="I527" i="3"/>
  <c r="I575" i="3"/>
  <c r="H202" i="3"/>
  <c r="H541" i="3"/>
  <c r="H554" i="3"/>
  <c r="H519" i="3"/>
  <c r="H567" i="3"/>
  <c r="H204" i="3"/>
  <c r="H543" i="3"/>
  <c r="H556" i="3"/>
  <c r="H521" i="3"/>
  <c r="H569" i="3"/>
  <c r="H205" i="3"/>
  <c r="H544" i="3"/>
  <c r="H557" i="3"/>
  <c r="H522" i="3"/>
  <c r="H570" i="3"/>
  <c r="H206" i="3"/>
  <c r="H545" i="3"/>
  <c r="H558" i="3"/>
  <c r="H523" i="3"/>
  <c r="H571" i="3"/>
  <c r="H207" i="3"/>
  <c r="H546" i="3"/>
  <c r="H559" i="3"/>
  <c r="H524" i="3"/>
  <c r="H572" i="3"/>
  <c r="H208" i="3"/>
  <c r="H547" i="3"/>
  <c r="H560" i="3"/>
  <c r="H525" i="3"/>
  <c r="H573" i="3"/>
  <c r="H209" i="3"/>
  <c r="H548" i="3"/>
  <c r="H561" i="3"/>
  <c r="H526" i="3"/>
  <c r="H574" i="3"/>
  <c r="H210" i="3"/>
  <c r="H549" i="3"/>
  <c r="H562" i="3"/>
  <c r="H527" i="3"/>
  <c r="H575" i="3"/>
  <c r="G202" i="3"/>
  <c r="G541" i="3"/>
  <c r="G554" i="3"/>
  <c r="G519" i="3"/>
  <c r="G567" i="3"/>
  <c r="G580" i="3"/>
  <c r="G204" i="3"/>
  <c r="G543" i="3"/>
  <c r="G556" i="3"/>
  <c r="G521" i="3"/>
  <c r="G569" i="3"/>
  <c r="G582" i="3"/>
  <c r="G205" i="3"/>
  <c r="G544" i="3"/>
  <c r="G557" i="3"/>
  <c r="G522" i="3"/>
  <c r="G570" i="3"/>
  <c r="G583" i="3"/>
  <c r="G206" i="3"/>
  <c r="G545" i="3"/>
  <c r="G558" i="3"/>
  <c r="G523" i="3"/>
  <c r="G571" i="3"/>
  <c r="G584" i="3"/>
  <c r="G207" i="3"/>
  <c r="G546" i="3"/>
  <c r="G559" i="3"/>
  <c r="G524" i="3"/>
  <c r="G572" i="3"/>
  <c r="G585" i="3"/>
  <c r="G208" i="3"/>
  <c r="G547" i="3"/>
  <c r="G560" i="3"/>
  <c r="G525" i="3"/>
  <c r="G573" i="3"/>
  <c r="G586" i="3"/>
  <c r="G209" i="3"/>
  <c r="G548" i="3"/>
  <c r="G561" i="3"/>
  <c r="G526" i="3"/>
  <c r="G574" i="3"/>
  <c r="G587" i="3"/>
  <c r="G210" i="3"/>
  <c r="G549" i="3"/>
  <c r="G562" i="3"/>
  <c r="G527" i="3"/>
  <c r="G575" i="3"/>
  <c r="G588" i="3"/>
  <c r="E202" i="3"/>
  <c r="E541" i="3"/>
  <c r="E554" i="3"/>
  <c r="E519" i="3"/>
  <c r="E567" i="3"/>
  <c r="E204" i="3"/>
  <c r="E543" i="3"/>
  <c r="E556" i="3"/>
  <c r="E521" i="3"/>
  <c r="E569" i="3"/>
  <c r="F569" i="3"/>
  <c r="E205" i="3"/>
  <c r="E544" i="3"/>
  <c r="E557" i="3"/>
  <c r="E522" i="3"/>
  <c r="E570" i="3"/>
  <c r="F570" i="3"/>
  <c r="E206" i="3"/>
  <c r="E545" i="3"/>
  <c r="E558" i="3"/>
  <c r="E523" i="3"/>
  <c r="E571" i="3"/>
  <c r="F571" i="3"/>
  <c r="E207" i="3"/>
  <c r="E546" i="3"/>
  <c r="E559" i="3"/>
  <c r="E524" i="3"/>
  <c r="E572" i="3"/>
  <c r="F572" i="3"/>
  <c r="E208" i="3"/>
  <c r="E547" i="3"/>
  <c r="E560" i="3"/>
  <c r="E525" i="3"/>
  <c r="E573" i="3"/>
  <c r="F573" i="3"/>
  <c r="E209" i="3"/>
  <c r="E548" i="3"/>
  <c r="E561" i="3"/>
  <c r="E526" i="3"/>
  <c r="E574" i="3"/>
  <c r="F574" i="3"/>
  <c r="E210" i="3"/>
  <c r="E549" i="3"/>
  <c r="E562" i="3"/>
  <c r="E527" i="3"/>
  <c r="E575" i="3"/>
  <c r="F575" i="3"/>
  <c r="C541" i="3"/>
  <c r="C554" i="3"/>
  <c r="C567" i="3"/>
  <c r="C580" i="3"/>
  <c r="C543" i="3"/>
  <c r="C556" i="3"/>
  <c r="C569" i="3"/>
  <c r="C582" i="3"/>
  <c r="C544" i="3"/>
  <c r="C557" i="3"/>
  <c r="C570" i="3"/>
  <c r="C583" i="3"/>
  <c r="C545" i="3"/>
  <c r="C558" i="3"/>
  <c r="C571" i="3"/>
  <c r="C584" i="3"/>
  <c r="C546" i="3"/>
  <c r="C559" i="3"/>
  <c r="C572" i="3"/>
  <c r="C585" i="3"/>
  <c r="C547" i="3"/>
  <c r="C560" i="3"/>
  <c r="C573" i="3"/>
  <c r="C586" i="3"/>
  <c r="C548" i="3"/>
  <c r="C561" i="3"/>
  <c r="C574" i="3"/>
  <c r="C587" i="3"/>
  <c r="C549" i="3"/>
  <c r="C562" i="3"/>
  <c r="C575" i="3"/>
  <c r="C588" i="3"/>
  <c r="D213" i="3"/>
  <c r="D552" i="3"/>
  <c r="D565" i="3"/>
  <c r="D530" i="3"/>
  <c r="D578" i="3"/>
  <c r="K213" i="3"/>
  <c r="K552" i="3"/>
  <c r="K565" i="3"/>
  <c r="K530" i="3"/>
  <c r="K578" i="3"/>
  <c r="L213" i="3"/>
  <c r="L552" i="3"/>
  <c r="L565" i="3"/>
  <c r="L530" i="3"/>
  <c r="L578" i="3"/>
  <c r="M578" i="3"/>
  <c r="J213" i="3"/>
  <c r="J552" i="3"/>
  <c r="J565" i="3"/>
  <c r="J530" i="3"/>
  <c r="J578" i="3"/>
  <c r="J591" i="3"/>
  <c r="I213" i="3"/>
  <c r="I552" i="3"/>
  <c r="I565" i="3"/>
  <c r="I530" i="3"/>
  <c r="I578" i="3"/>
  <c r="I591" i="3"/>
  <c r="H213" i="3"/>
  <c r="H552" i="3"/>
  <c r="H565" i="3"/>
  <c r="H530" i="3"/>
  <c r="H578" i="3"/>
  <c r="H591" i="3"/>
  <c r="G213" i="3"/>
  <c r="G552" i="3"/>
  <c r="G565" i="3"/>
  <c r="G530" i="3"/>
  <c r="G578" i="3"/>
  <c r="G591" i="3"/>
  <c r="E213" i="3"/>
  <c r="E552" i="3"/>
  <c r="E565" i="3"/>
  <c r="E530" i="3"/>
  <c r="E578" i="3"/>
  <c r="E591" i="3"/>
  <c r="C213" i="3"/>
  <c r="C552" i="3"/>
  <c r="C565" i="3"/>
  <c r="C530" i="3"/>
  <c r="C578" i="3"/>
  <c r="C591" i="3"/>
  <c r="D212" i="3"/>
  <c r="D551" i="3"/>
  <c r="D564" i="3"/>
  <c r="D529" i="3"/>
  <c r="D577" i="3"/>
  <c r="K212" i="3"/>
  <c r="K551" i="3"/>
  <c r="K564" i="3"/>
  <c r="K529" i="3"/>
  <c r="K577" i="3"/>
  <c r="L212" i="3"/>
  <c r="L551" i="3"/>
  <c r="L564" i="3"/>
  <c r="M564" i="3"/>
  <c r="L529" i="3"/>
  <c r="L577" i="3"/>
  <c r="M577" i="3"/>
  <c r="J212" i="3"/>
  <c r="J551" i="3"/>
  <c r="J564" i="3"/>
  <c r="J529" i="3"/>
  <c r="J577" i="3"/>
  <c r="J590" i="3"/>
  <c r="I212" i="3"/>
  <c r="I551" i="3"/>
  <c r="I564" i="3"/>
  <c r="I529" i="3"/>
  <c r="I577" i="3"/>
  <c r="I590" i="3"/>
  <c r="H212" i="3"/>
  <c r="H551" i="3"/>
  <c r="H564" i="3"/>
  <c r="H529" i="3"/>
  <c r="H577" i="3"/>
  <c r="H590" i="3"/>
  <c r="G212" i="3"/>
  <c r="G551" i="3"/>
  <c r="G564" i="3"/>
  <c r="G529" i="3"/>
  <c r="G577" i="3"/>
  <c r="G590" i="3"/>
  <c r="E212" i="3"/>
  <c r="E551" i="3"/>
  <c r="E564" i="3"/>
  <c r="E529" i="3"/>
  <c r="E577" i="3"/>
  <c r="C212" i="3"/>
  <c r="C551" i="3"/>
  <c r="C564" i="3"/>
  <c r="C529" i="3"/>
  <c r="C577" i="3"/>
  <c r="C590" i="3"/>
  <c r="D211" i="3"/>
  <c r="D550" i="3"/>
  <c r="D563" i="3"/>
  <c r="D528" i="3"/>
  <c r="D576" i="3"/>
  <c r="D589" i="3"/>
  <c r="E211" i="3"/>
  <c r="E550" i="3"/>
  <c r="E563" i="3"/>
  <c r="E528" i="3"/>
  <c r="E576" i="3"/>
  <c r="E589" i="3"/>
  <c r="F589" i="3"/>
  <c r="K211" i="3"/>
  <c r="K550" i="3"/>
  <c r="K563" i="3"/>
  <c r="K528" i="3"/>
  <c r="K576" i="3"/>
  <c r="L211" i="3"/>
  <c r="L550" i="3"/>
  <c r="L563" i="3"/>
  <c r="L528" i="3"/>
  <c r="L576" i="3"/>
  <c r="M576" i="3"/>
  <c r="J211" i="3"/>
  <c r="J550" i="3"/>
  <c r="J563" i="3"/>
  <c r="J528" i="3"/>
  <c r="J576" i="3"/>
  <c r="J589" i="3"/>
  <c r="I211" i="3"/>
  <c r="I550" i="3"/>
  <c r="I563" i="3"/>
  <c r="I528" i="3"/>
  <c r="I576" i="3"/>
  <c r="I589" i="3"/>
  <c r="H211" i="3"/>
  <c r="H550" i="3"/>
  <c r="H563" i="3"/>
  <c r="H528" i="3"/>
  <c r="H576" i="3"/>
  <c r="H589" i="3"/>
  <c r="G211" i="3"/>
  <c r="G550" i="3"/>
  <c r="G563" i="3"/>
  <c r="G528" i="3"/>
  <c r="G576" i="3"/>
  <c r="G589" i="3"/>
  <c r="C211" i="3"/>
  <c r="C550" i="3"/>
  <c r="C563" i="3"/>
  <c r="C528" i="3"/>
  <c r="C576" i="3"/>
  <c r="C589" i="3"/>
  <c r="D203" i="3"/>
  <c r="D542" i="3"/>
  <c r="D555" i="3"/>
  <c r="D520" i="3"/>
  <c r="D568" i="3"/>
  <c r="K203" i="3"/>
  <c r="K542" i="3"/>
  <c r="K555" i="3"/>
  <c r="K520" i="3"/>
  <c r="K568" i="3"/>
  <c r="K581" i="3"/>
  <c r="L203" i="3"/>
  <c r="L542" i="3"/>
  <c r="L555" i="3"/>
  <c r="L520" i="3"/>
  <c r="L568" i="3"/>
  <c r="L581" i="3"/>
  <c r="M581" i="3"/>
  <c r="M568" i="3"/>
  <c r="J203" i="3"/>
  <c r="J542" i="3"/>
  <c r="J555" i="3"/>
  <c r="J520" i="3"/>
  <c r="J568" i="3"/>
  <c r="J581" i="3"/>
  <c r="I203" i="3"/>
  <c r="I542" i="3"/>
  <c r="I555" i="3"/>
  <c r="I520" i="3"/>
  <c r="I568" i="3"/>
  <c r="I581" i="3"/>
  <c r="H203" i="3"/>
  <c r="H542" i="3"/>
  <c r="H555" i="3"/>
  <c r="H520" i="3"/>
  <c r="H568" i="3"/>
  <c r="H581" i="3"/>
  <c r="G203" i="3"/>
  <c r="G542" i="3"/>
  <c r="G555" i="3"/>
  <c r="G520" i="3"/>
  <c r="G568" i="3"/>
  <c r="G581" i="3"/>
  <c r="E203" i="3"/>
  <c r="E542" i="3"/>
  <c r="E555" i="3"/>
  <c r="E520" i="3"/>
  <c r="E568" i="3"/>
  <c r="C203" i="3"/>
  <c r="C542" i="3"/>
  <c r="C555" i="3"/>
  <c r="C520" i="3"/>
  <c r="C568" i="3"/>
  <c r="C581" i="3"/>
  <c r="D531" i="3"/>
  <c r="N531" i="3"/>
  <c r="N579" i="3"/>
  <c r="K579" i="3"/>
  <c r="J579" i="3"/>
  <c r="I579" i="3"/>
  <c r="H579" i="3"/>
  <c r="G579" i="3"/>
  <c r="D579" i="3"/>
  <c r="C579" i="3"/>
  <c r="N530" i="3"/>
  <c r="N578" i="3"/>
  <c r="F578" i="3"/>
  <c r="N529" i="3"/>
  <c r="N577" i="3"/>
  <c r="F577" i="3"/>
  <c r="N528" i="3"/>
  <c r="N576" i="3"/>
  <c r="F576" i="3"/>
  <c r="N527" i="3"/>
  <c r="N575" i="3"/>
  <c r="N526" i="3"/>
  <c r="N574" i="3"/>
  <c r="M574" i="3"/>
  <c r="N525" i="3"/>
  <c r="N573" i="3"/>
  <c r="M573" i="3"/>
  <c r="N524" i="3"/>
  <c r="N572" i="3"/>
  <c r="N523" i="3"/>
  <c r="N571" i="3"/>
  <c r="N522" i="3"/>
  <c r="N570" i="3"/>
  <c r="N521" i="3"/>
  <c r="N569" i="3"/>
  <c r="M569" i="3"/>
  <c r="N520" i="3"/>
  <c r="N568" i="3"/>
  <c r="N519" i="3"/>
  <c r="N567" i="3"/>
  <c r="D406" i="3"/>
  <c r="N406" i="3"/>
  <c r="N566" i="3"/>
  <c r="J566" i="3"/>
  <c r="I566" i="3"/>
  <c r="H566" i="3"/>
  <c r="G566" i="3"/>
  <c r="D566" i="3"/>
  <c r="E566" i="3"/>
  <c r="F566" i="3"/>
  <c r="C566" i="3"/>
  <c r="N405" i="3"/>
  <c r="N565" i="3"/>
  <c r="M565" i="3"/>
  <c r="F565" i="3"/>
  <c r="N404" i="3"/>
  <c r="N564" i="3"/>
  <c r="F564" i="3"/>
  <c r="N403" i="3"/>
  <c r="N563" i="3"/>
  <c r="M563" i="3"/>
  <c r="F563" i="3"/>
  <c r="N402" i="3"/>
  <c r="N562" i="3"/>
  <c r="F562" i="3"/>
  <c r="N401" i="3"/>
  <c r="N561" i="3"/>
  <c r="M561" i="3"/>
  <c r="F561" i="3"/>
  <c r="N400" i="3"/>
  <c r="N560" i="3"/>
  <c r="F560" i="3"/>
  <c r="N399" i="3"/>
  <c r="N559" i="3"/>
  <c r="M559" i="3"/>
  <c r="F559" i="3"/>
  <c r="N398" i="3"/>
  <c r="N558" i="3"/>
  <c r="F558" i="3"/>
  <c r="N397" i="3"/>
  <c r="N557" i="3"/>
  <c r="M557" i="3"/>
  <c r="F557" i="3"/>
  <c r="N396" i="3"/>
  <c r="N556" i="3"/>
  <c r="F556" i="3"/>
  <c r="N395" i="3"/>
  <c r="N555" i="3"/>
  <c r="M555" i="3"/>
  <c r="F555" i="3"/>
  <c r="N394" i="3"/>
  <c r="N554" i="3"/>
  <c r="F554" i="3"/>
  <c r="D214" i="3"/>
  <c r="N214" i="3"/>
  <c r="N553" i="3"/>
  <c r="G553" i="3"/>
  <c r="C553" i="3"/>
  <c r="N213" i="3"/>
  <c r="N552" i="3"/>
  <c r="N212" i="3"/>
  <c r="N551" i="3"/>
  <c r="N211" i="3"/>
  <c r="N550" i="3"/>
  <c r="F550" i="3"/>
  <c r="N210" i="3"/>
  <c r="N549" i="3"/>
  <c r="N209" i="3"/>
  <c r="N548" i="3"/>
  <c r="N208" i="3"/>
  <c r="N547" i="3"/>
  <c r="N207" i="3"/>
  <c r="N546" i="3"/>
  <c r="N206" i="3"/>
  <c r="N545" i="3"/>
  <c r="N205" i="3"/>
  <c r="N544" i="3"/>
  <c r="N204" i="3"/>
  <c r="N543" i="3"/>
  <c r="N203" i="3"/>
  <c r="N542" i="3"/>
  <c r="N202" i="3"/>
  <c r="N541" i="3"/>
  <c r="A537" i="3"/>
  <c r="K531" i="3"/>
  <c r="L531" i="3"/>
  <c r="M531" i="3"/>
  <c r="J531" i="3"/>
  <c r="I531" i="3"/>
  <c r="H531" i="3"/>
  <c r="G531" i="3"/>
  <c r="E531" i="3"/>
  <c r="F531" i="3"/>
  <c r="M530" i="3"/>
  <c r="F530" i="3"/>
  <c r="M529" i="3"/>
  <c r="F529" i="3"/>
  <c r="M528" i="3"/>
  <c r="F528" i="3"/>
  <c r="M527" i="3"/>
  <c r="F527" i="3"/>
  <c r="M526" i="3"/>
  <c r="F526" i="3"/>
  <c r="M525" i="3"/>
  <c r="F525" i="3"/>
  <c r="M524" i="3"/>
  <c r="F524" i="3"/>
  <c r="M523" i="3"/>
  <c r="F523" i="3"/>
  <c r="M522" i="3"/>
  <c r="F522" i="3"/>
  <c r="M521" i="3"/>
  <c r="F521" i="3"/>
  <c r="M520" i="3"/>
  <c r="F520" i="3"/>
  <c r="M519" i="3"/>
  <c r="F519" i="3"/>
  <c r="D518" i="3"/>
  <c r="N518" i="3"/>
  <c r="K518" i="3"/>
  <c r="M518" i="3"/>
  <c r="J518" i="3"/>
  <c r="I518" i="3"/>
  <c r="H518" i="3"/>
  <c r="G518" i="3"/>
  <c r="F518" i="3"/>
  <c r="N513" i="3"/>
  <c r="M513" i="3"/>
  <c r="F513" i="3"/>
  <c r="N512" i="3"/>
  <c r="M512" i="3"/>
  <c r="N511" i="3"/>
  <c r="M511" i="3"/>
  <c r="F511" i="3"/>
  <c r="N509" i="3"/>
  <c r="F509" i="3"/>
  <c r="N507" i="3"/>
  <c r="M507" i="3"/>
  <c r="F507" i="3"/>
  <c r="N506" i="3"/>
  <c r="M506" i="3"/>
  <c r="F506" i="3"/>
  <c r="D505" i="3"/>
  <c r="N505" i="3"/>
  <c r="K505" i="3"/>
  <c r="M505" i="3"/>
  <c r="J505" i="3"/>
  <c r="I505" i="3"/>
  <c r="H505" i="3"/>
  <c r="G505" i="3"/>
  <c r="F505" i="3"/>
  <c r="N502" i="3"/>
  <c r="N501" i="3"/>
  <c r="N500" i="3"/>
  <c r="F500" i="3"/>
  <c r="N498" i="3"/>
  <c r="F498" i="3"/>
  <c r="N496" i="3"/>
  <c r="F496" i="3"/>
  <c r="N495" i="3"/>
  <c r="F495" i="3"/>
  <c r="N494" i="3"/>
  <c r="M494" i="3"/>
  <c r="F494" i="3"/>
  <c r="N493" i="3"/>
  <c r="M493" i="3"/>
  <c r="F493" i="3"/>
  <c r="D492" i="3"/>
  <c r="N492" i="3"/>
  <c r="K492" i="3"/>
  <c r="M492" i="3"/>
  <c r="J492" i="3"/>
  <c r="I492" i="3"/>
  <c r="H492" i="3"/>
  <c r="G492" i="3"/>
  <c r="F492" i="3"/>
  <c r="N490" i="3"/>
  <c r="F490" i="3"/>
  <c r="N488" i="3"/>
  <c r="F488" i="3"/>
  <c r="N487" i="3"/>
  <c r="M487" i="3"/>
  <c r="F487" i="3"/>
  <c r="N486" i="3"/>
  <c r="N485" i="3"/>
  <c r="M485" i="3"/>
  <c r="F485" i="3"/>
  <c r="N484" i="3"/>
  <c r="M484" i="3"/>
  <c r="F484" i="3"/>
  <c r="N483" i="3"/>
  <c r="M483" i="3"/>
  <c r="F483" i="3"/>
  <c r="N482" i="3"/>
  <c r="F482" i="3"/>
  <c r="N481" i="3"/>
  <c r="M481" i="3"/>
  <c r="F481" i="3"/>
  <c r="N480" i="3"/>
  <c r="M480" i="3"/>
  <c r="F480" i="3"/>
  <c r="D479" i="3"/>
  <c r="N479" i="3"/>
  <c r="K479" i="3"/>
  <c r="M479" i="3"/>
  <c r="J479" i="3"/>
  <c r="I479" i="3"/>
  <c r="H479" i="3"/>
  <c r="G479" i="3"/>
  <c r="F479" i="3"/>
  <c r="N477" i="3"/>
  <c r="N475" i="3"/>
  <c r="M475" i="3"/>
  <c r="N474" i="3"/>
  <c r="M474" i="3"/>
  <c r="F474" i="3"/>
  <c r="N472" i="3"/>
  <c r="F472" i="3"/>
  <c r="N471" i="3"/>
  <c r="N470" i="3"/>
  <c r="M470" i="3"/>
  <c r="F470" i="3"/>
  <c r="N468" i="3"/>
  <c r="M468" i="3"/>
  <c r="F468" i="3"/>
  <c r="N467" i="3"/>
  <c r="M467" i="3"/>
  <c r="F467" i="3"/>
  <c r="D466" i="3"/>
  <c r="N466" i="3"/>
  <c r="K466" i="3"/>
  <c r="M466" i="3"/>
  <c r="J466" i="3"/>
  <c r="I466" i="3"/>
  <c r="H466" i="3"/>
  <c r="G466" i="3"/>
  <c r="F466" i="3"/>
  <c r="M465" i="3"/>
  <c r="N463" i="3"/>
  <c r="F463" i="3"/>
  <c r="N462" i="3"/>
  <c r="M462" i="3"/>
  <c r="F462" i="3"/>
  <c r="N461" i="3"/>
  <c r="M461" i="3"/>
  <c r="F461" i="3"/>
  <c r="N460" i="3"/>
  <c r="M460" i="3"/>
  <c r="F460" i="3"/>
  <c r="N459" i="3"/>
  <c r="M459" i="3"/>
  <c r="F459" i="3"/>
  <c r="N457" i="3"/>
  <c r="M457" i="3"/>
  <c r="F457" i="3"/>
  <c r="N456" i="3"/>
  <c r="F456" i="3"/>
  <c r="N455" i="3"/>
  <c r="M455" i="3"/>
  <c r="F455" i="3"/>
  <c r="N454" i="3"/>
  <c r="M454" i="3"/>
  <c r="F454" i="3"/>
  <c r="D453" i="3"/>
  <c r="N453" i="3"/>
  <c r="K453" i="3"/>
  <c r="M453" i="3"/>
  <c r="J453" i="3"/>
  <c r="I453" i="3"/>
  <c r="H453" i="3"/>
  <c r="G453" i="3"/>
  <c r="F453" i="3"/>
  <c r="N448" i="3"/>
  <c r="M448" i="3"/>
  <c r="F448" i="3"/>
  <c r="N446" i="3"/>
  <c r="F446" i="3"/>
  <c r="N445" i="3"/>
  <c r="N444" i="3"/>
  <c r="M444" i="3"/>
  <c r="F444" i="3"/>
  <c r="N443" i="3"/>
  <c r="M443" i="3"/>
  <c r="F443" i="3"/>
  <c r="N442" i="3"/>
  <c r="M442" i="3"/>
  <c r="F442" i="3"/>
  <c r="N441" i="3"/>
  <c r="M441" i="3"/>
  <c r="F441" i="3"/>
  <c r="D440" i="3"/>
  <c r="N440" i="3"/>
  <c r="K440" i="3"/>
  <c r="M440" i="3"/>
  <c r="J440" i="3"/>
  <c r="I440" i="3"/>
  <c r="H440" i="3"/>
  <c r="G440" i="3"/>
  <c r="F440" i="3"/>
  <c r="N435" i="3"/>
  <c r="M435" i="3"/>
  <c r="F435" i="3"/>
  <c r="N434" i="3"/>
  <c r="F434" i="3"/>
  <c r="N433" i="3"/>
  <c r="M433" i="3"/>
  <c r="F433" i="3"/>
  <c r="N431" i="3"/>
  <c r="F431" i="3"/>
  <c r="N430" i="3"/>
  <c r="M430" i="3"/>
  <c r="F430" i="3"/>
  <c r="N429" i="3"/>
  <c r="M429" i="3"/>
  <c r="F429" i="3"/>
  <c r="N428" i="3"/>
  <c r="M428" i="3"/>
  <c r="F428" i="3"/>
  <c r="D427" i="3"/>
  <c r="N427" i="3"/>
  <c r="K427" i="3"/>
  <c r="M427" i="3"/>
  <c r="J427" i="3"/>
  <c r="I427" i="3"/>
  <c r="H427" i="3"/>
  <c r="G427" i="3"/>
  <c r="F427" i="3"/>
  <c r="N426" i="3"/>
  <c r="N425" i="3"/>
  <c r="F425" i="3"/>
  <c r="N423" i="3"/>
  <c r="F423" i="3"/>
  <c r="N422" i="3"/>
  <c r="M422" i="3"/>
  <c r="F422" i="3"/>
  <c r="N421" i="3"/>
  <c r="M421" i="3"/>
  <c r="F421" i="3"/>
  <c r="N420" i="3"/>
  <c r="M420" i="3"/>
  <c r="F420" i="3"/>
  <c r="N419" i="3"/>
  <c r="M419" i="3"/>
  <c r="F419" i="3"/>
  <c r="N418" i="3"/>
  <c r="M418" i="3"/>
  <c r="F418" i="3"/>
  <c r="N417" i="3"/>
  <c r="M417" i="3"/>
  <c r="F417" i="3"/>
  <c r="N416" i="3"/>
  <c r="M416" i="3"/>
  <c r="F416" i="3"/>
  <c r="N415" i="3"/>
  <c r="M415" i="3"/>
  <c r="F415" i="3"/>
  <c r="A411" i="3"/>
  <c r="K406" i="3"/>
  <c r="L406" i="3"/>
  <c r="M406" i="3"/>
  <c r="J406" i="3"/>
  <c r="I406" i="3"/>
  <c r="H406" i="3"/>
  <c r="G406" i="3"/>
  <c r="E406" i="3"/>
  <c r="F406" i="3"/>
  <c r="M405" i="3"/>
  <c r="F405" i="3"/>
  <c r="M404" i="3"/>
  <c r="F404" i="3"/>
  <c r="M403" i="3"/>
  <c r="F403" i="3"/>
  <c r="M402" i="3"/>
  <c r="F402" i="3"/>
  <c r="M401" i="3"/>
  <c r="F401" i="3"/>
  <c r="M400" i="3"/>
  <c r="F400" i="3"/>
  <c r="M399" i="3"/>
  <c r="F399" i="3"/>
  <c r="M398" i="3"/>
  <c r="F398" i="3"/>
  <c r="M397" i="3"/>
  <c r="F397" i="3"/>
  <c r="M396" i="3"/>
  <c r="F396" i="3"/>
  <c r="M395" i="3"/>
  <c r="F395" i="3"/>
  <c r="M394" i="3"/>
  <c r="F394" i="3"/>
  <c r="D380" i="3"/>
  <c r="N380" i="3"/>
  <c r="K380" i="3"/>
  <c r="M380" i="3"/>
  <c r="J380" i="3"/>
  <c r="I380" i="3"/>
  <c r="H380" i="3"/>
  <c r="G380" i="3"/>
  <c r="F380" i="3"/>
  <c r="C380" i="3"/>
  <c r="N374" i="3"/>
  <c r="M374" i="3"/>
  <c r="F374" i="3"/>
  <c r="D367" i="3"/>
  <c r="N367" i="3"/>
  <c r="K367" i="3"/>
  <c r="M367" i="3"/>
  <c r="J367" i="3"/>
  <c r="I367" i="3"/>
  <c r="H367" i="3"/>
  <c r="G367" i="3"/>
  <c r="F367" i="3"/>
  <c r="N363" i="3"/>
  <c r="M363" i="3"/>
  <c r="F363" i="3"/>
  <c r="N362" i="3"/>
  <c r="M362" i="3"/>
  <c r="F362" i="3"/>
  <c r="N361" i="3"/>
  <c r="M361" i="3"/>
  <c r="F361" i="3"/>
  <c r="N360" i="3"/>
  <c r="M360" i="3"/>
  <c r="F360" i="3"/>
  <c r="N358" i="3"/>
  <c r="F358" i="3"/>
  <c r="N357" i="3"/>
  <c r="F357" i="3"/>
  <c r="N356" i="3"/>
  <c r="M356" i="3"/>
  <c r="F356" i="3"/>
  <c r="N355" i="3"/>
  <c r="M355" i="3"/>
  <c r="F355" i="3"/>
  <c r="D354" i="3"/>
  <c r="N354" i="3"/>
  <c r="K354" i="3"/>
  <c r="M354" i="3"/>
  <c r="J354" i="3"/>
  <c r="I354" i="3"/>
  <c r="H354" i="3"/>
  <c r="G354" i="3"/>
  <c r="F354" i="3"/>
  <c r="N350" i="3"/>
  <c r="F350" i="3"/>
  <c r="N349" i="3"/>
  <c r="M349" i="3"/>
  <c r="F349" i="3"/>
  <c r="N347" i="3"/>
  <c r="F347" i="3"/>
  <c r="N345" i="3"/>
  <c r="F345" i="3"/>
  <c r="N344" i="3"/>
  <c r="F344" i="3"/>
  <c r="N343" i="3"/>
  <c r="M343" i="3"/>
  <c r="F343" i="3"/>
  <c r="N342" i="3"/>
  <c r="M342" i="3"/>
  <c r="F342" i="3"/>
  <c r="D341" i="3"/>
  <c r="N341" i="3"/>
  <c r="K341" i="3"/>
  <c r="M341" i="3"/>
  <c r="J341" i="3"/>
  <c r="I341" i="3"/>
  <c r="H341" i="3"/>
  <c r="G341" i="3"/>
  <c r="F341" i="3"/>
  <c r="N336" i="3"/>
  <c r="M336" i="3"/>
  <c r="F336" i="3"/>
  <c r="N334" i="3"/>
  <c r="M334" i="3"/>
  <c r="F334" i="3"/>
  <c r="N330" i="3"/>
  <c r="M330" i="3"/>
  <c r="F330" i="3"/>
  <c r="N329" i="3"/>
  <c r="M329" i="3"/>
  <c r="F329" i="3"/>
  <c r="D328" i="3"/>
  <c r="N328" i="3"/>
  <c r="K328" i="3"/>
  <c r="M328" i="3"/>
  <c r="J328" i="3"/>
  <c r="I328" i="3"/>
  <c r="H328" i="3"/>
  <c r="G328" i="3"/>
  <c r="F328" i="3"/>
  <c r="N324" i="3"/>
  <c r="F324" i="3"/>
  <c r="N323" i="3"/>
  <c r="M323" i="3"/>
  <c r="F323" i="3"/>
  <c r="N322" i="3"/>
  <c r="N321" i="3"/>
  <c r="F321" i="3"/>
  <c r="N319" i="3"/>
  <c r="M319" i="3"/>
  <c r="F319" i="3"/>
  <c r="N318" i="3"/>
  <c r="F318" i="3"/>
  <c r="N317" i="3"/>
  <c r="M317" i="3"/>
  <c r="F317" i="3"/>
  <c r="N316" i="3"/>
  <c r="M316" i="3"/>
  <c r="F316" i="3"/>
  <c r="D315" i="3"/>
  <c r="N315" i="3"/>
  <c r="K315" i="3"/>
  <c r="M315" i="3"/>
  <c r="J315" i="3"/>
  <c r="I315" i="3"/>
  <c r="H315" i="3"/>
  <c r="G315" i="3"/>
  <c r="F315" i="3"/>
  <c r="N310" i="3"/>
  <c r="F310" i="3"/>
  <c r="N308" i="3"/>
  <c r="N304" i="3"/>
  <c r="M304" i="3"/>
  <c r="F304" i="3"/>
  <c r="N303" i="3"/>
  <c r="M303" i="3"/>
  <c r="F303" i="3"/>
  <c r="D302" i="3"/>
  <c r="N302" i="3"/>
  <c r="K302" i="3"/>
  <c r="M302" i="3"/>
  <c r="J302" i="3"/>
  <c r="I302" i="3"/>
  <c r="H302" i="3"/>
  <c r="G302" i="3"/>
  <c r="F302" i="3"/>
  <c r="N298" i="3"/>
  <c r="N297" i="3"/>
  <c r="M297" i="3"/>
  <c r="F297" i="3"/>
  <c r="N295" i="3"/>
  <c r="F295" i="3"/>
  <c r="N294" i="3"/>
  <c r="F294" i="3"/>
  <c r="N293" i="3"/>
  <c r="F293" i="3"/>
  <c r="N292" i="3"/>
  <c r="M292" i="3"/>
  <c r="F292" i="3"/>
  <c r="N291" i="3"/>
  <c r="M291" i="3"/>
  <c r="F291" i="3"/>
  <c r="N290" i="3"/>
  <c r="M290" i="3"/>
  <c r="F290" i="3"/>
  <c r="D289" i="3"/>
  <c r="N289" i="3"/>
  <c r="K289" i="3"/>
  <c r="M289" i="3"/>
  <c r="J289" i="3"/>
  <c r="I289" i="3"/>
  <c r="H289" i="3"/>
  <c r="G289" i="3"/>
  <c r="F289" i="3"/>
  <c r="N284" i="3"/>
  <c r="M284" i="3"/>
  <c r="F284" i="3"/>
  <c r="N282" i="3"/>
  <c r="F282" i="3"/>
  <c r="N280" i="3"/>
  <c r="N278" i="3"/>
  <c r="M278" i="3"/>
  <c r="F278" i="3"/>
  <c r="N277" i="3"/>
  <c r="M277" i="3"/>
  <c r="F277" i="3"/>
  <c r="D276" i="3"/>
  <c r="N276" i="3"/>
  <c r="K276" i="3"/>
  <c r="M276" i="3"/>
  <c r="J276" i="3"/>
  <c r="I276" i="3"/>
  <c r="H276" i="3"/>
  <c r="G276" i="3"/>
  <c r="F276" i="3"/>
  <c r="N275" i="3"/>
  <c r="N272" i="3"/>
  <c r="N271" i="3"/>
  <c r="M271" i="3"/>
  <c r="F271" i="3"/>
  <c r="N270" i="3"/>
  <c r="M270" i="3"/>
  <c r="F270" i="3"/>
  <c r="N269" i="3"/>
  <c r="M269" i="3"/>
  <c r="F269" i="3"/>
  <c r="N268" i="3"/>
  <c r="N267" i="3"/>
  <c r="F267" i="3"/>
  <c r="N266" i="3"/>
  <c r="F266" i="3"/>
  <c r="N265" i="3"/>
  <c r="M265" i="3"/>
  <c r="F265" i="3"/>
  <c r="N264" i="3"/>
  <c r="M264" i="3"/>
  <c r="F264" i="3"/>
  <c r="D263" i="3"/>
  <c r="N263" i="3"/>
  <c r="K263" i="3"/>
  <c r="M263" i="3"/>
  <c r="J263" i="3"/>
  <c r="I263" i="3"/>
  <c r="H263" i="3"/>
  <c r="G263" i="3"/>
  <c r="F263" i="3"/>
  <c r="N258" i="3"/>
  <c r="M258" i="3"/>
  <c r="F258" i="3"/>
  <c r="N256" i="3"/>
  <c r="M256" i="3"/>
  <c r="F256" i="3"/>
  <c r="N254" i="3"/>
  <c r="M254" i="3"/>
  <c r="F254" i="3"/>
  <c r="N253" i="3"/>
  <c r="F253" i="3"/>
  <c r="N252" i="3"/>
  <c r="M252" i="3"/>
  <c r="F252" i="3"/>
  <c r="N251" i="3"/>
  <c r="M251" i="3"/>
  <c r="F251" i="3"/>
  <c r="D250" i="3"/>
  <c r="N250" i="3"/>
  <c r="K250" i="3"/>
  <c r="M250" i="3"/>
  <c r="J250" i="3"/>
  <c r="I250" i="3"/>
  <c r="H250" i="3"/>
  <c r="G250" i="3"/>
  <c r="F250" i="3"/>
  <c r="N245" i="3"/>
  <c r="M245" i="3"/>
  <c r="F245" i="3"/>
  <c r="N244" i="3"/>
  <c r="N243" i="3"/>
  <c r="M243" i="3"/>
  <c r="F243" i="3"/>
  <c r="N241" i="3"/>
  <c r="F241" i="3"/>
  <c r="N240" i="3"/>
  <c r="F240" i="3"/>
  <c r="N239" i="3"/>
  <c r="M239" i="3"/>
  <c r="F239" i="3"/>
  <c r="N238" i="3"/>
  <c r="M238" i="3"/>
  <c r="F238" i="3"/>
  <c r="D237" i="3"/>
  <c r="N237" i="3"/>
  <c r="K237" i="3"/>
  <c r="M237" i="3"/>
  <c r="J237" i="3"/>
  <c r="I237" i="3"/>
  <c r="H237" i="3"/>
  <c r="G237" i="3"/>
  <c r="F237" i="3"/>
  <c r="N236" i="3"/>
  <c r="N233" i="3"/>
  <c r="N232" i="3"/>
  <c r="M232" i="3"/>
  <c r="F232" i="3"/>
  <c r="N231" i="3"/>
  <c r="M231" i="3"/>
  <c r="F231" i="3"/>
  <c r="N230" i="3"/>
  <c r="M230" i="3"/>
  <c r="F230" i="3"/>
  <c r="N229" i="3"/>
  <c r="M229" i="3"/>
  <c r="F229" i="3"/>
  <c r="N228" i="3"/>
  <c r="M228" i="3"/>
  <c r="F228" i="3"/>
  <c r="N227" i="3"/>
  <c r="M227" i="3"/>
  <c r="F227" i="3"/>
  <c r="N226" i="3"/>
  <c r="M226" i="3"/>
  <c r="F226" i="3"/>
  <c r="N225" i="3"/>
  <c r="M225" i="3"/>
  <c r="F225" i="3"/>
  <c r="A221" i="3"/>
  <c r="K214" i="3"/>
  <c r="L214" i="3"/>
  <c r="M214" i="3"/>
  <c r="J214" i="3"/>
  <c r="I214" i="3"/>
  <c r="H214" i="3"/>
  <c r="G214" i="3"/>
  <c r="E214" i="3"/>
  <c r="F214" i="3"/>
  <c r="M213" i="3"/>
  <c r="F213" i="3"/>
  <c r="M212" i="3"/>
  <c r="F212" i="3"/>
  <c r="M211" i="3"/>
  <c r="F211" i="3"/>
  <c r="M210" i="3"/>
  <c r="F210" i="3"/>
  <c r="M209" i="3"/>
  <c r="F209" i="3"/>
  <c r="M208" i="3"/>
  <c r="F208" i="3"/>
  <c r="M207" i="3"/>
  <c r="F207" i="3"/>
  <c r="M206" i="3"/>
  <c r="F206" i="3"/>
  <c r="M205" i="3"/>
  <c r="F205" i="3"/>
  <c r="M204" i="3"/>
  <c r="F204" i="3"/>
  <c r="F203" i="3"/>
  <c r="M202" i="3"/>
  <c r="F202" i="3"/>
  <c r="D201" i="3"/>
  <c r="N201" i="3"/>
  <c r="K201" i="3"/>
  <c r="M201" i="3"/>
  <c r="J201" i="3"/>
  <c r="I201" i="3"/>
  <c r="H201" i="3"/>
  <c r="G201" i="3"/>
  <c r="F201" i="3"/>
  <c r="N196" i="3"/>
  <c r="F196" i="3"/>
  <c r="N194" i="3"/>
  <c r="F194" i="3"/>
  <c r="N190" i="3"/>
  <c r="M190" i="3"/>
  <c r="F190" i="3"/>
  <c r="N189" i="3"/>
  <c r="M189" i="3"/>
  <c r="F189" i="3"/>
  <c r="D188" i="3"/>
  <c r="N188" i="3"/>
  <c r="K188" i="3"/>
  <c r="M188" i="3"/>
  <c r="J188" i="3"/>
  <c r="I188" i="3"/>
  <c r="H188" i="3"/>
  <c r="G188" i="3"/>
  <c r="F188" i="3"/>
  <c r="N183" i="3"/>
  <c r="F183" i="3"/>
  <c r="N182" i="3"/>
  <c r="M182" i="3"/>
  <c r="F182" i="3"/>
  <c r="N181" i="3"/>
  <c r="M181" i="3"/>
  <c r="F181" i="3"/>
  <c r="N179" i="3"/>
  <c r="F179" i="3"/>
  <c r="N178" i="3"/>
  <c r="M178" i="3"/>
  <c r="F178" i="3"/>
  <c r="N177" i="3"/>
  <c r="M177" i="3"/>
  <c r="F177" i="3"/>
  <c r="N176" i="3"/>
  <c r="M176" i="3"/>
  <c r="F176" i="3"/>
  <c r="D175" i="3"/>
  <c r="N175" i="3"/>
  <c r="K175" i="3"/>
  <c r="M175" i="3"/>
  <c r="J175" i="3"/>
  <c r="I175" i="3"/>
  <c r="H175" i="3"/>
  <c r="G175" i="3"/>
  <c r="F175" i="3"/>
  <c r="N171" i="3"/>
  <c r="F171" i="3"/>
  <c r="N170" i="3"/>
  <c r="M170" i="3"/>
  <c r="F170" i="3"/>
  <c r="N168" i="3"/>
  <c r="F168" i="3"/>
  <c r="N167" i="3"/>
  <c r="M167" i="3"/>
  <c r="F167" i="3"/>
  <c r="N166" i="3"/>
  <c r="F166" i="3"/>
  <c r="N165" i="3"/>
  <c r="F165" i="3"/>
  <c r="N164" i="3"/>
  <c r="M164" i="3"/>
  <c r="F164" i="3"/>
  <c r="N163" i="3"/>
  <c r="M163" i="3"/>
  <c r="F163" i="3"/>
  <c r="D162" i="3"/>
  <c r="N162" i="3"/>
  <c r="K162" i="3"/>
  <c r="M162" i="3"/>
  <c r="J162" i="3"/>
  <c r="I162" i="3"/>
  <c r="H162" i="3"/>
  <c r="G162" i="3"/>
  <c r="F162" i="3"/>
  <c r="N158" i="3"/>
  <c r="F158" i="3"/>
  <c r="N157" i="3"/>
  <c r="M157" i="3"/>
  <c r="F157" i="3"/>
  <c r="N155" i="3"/>
  <c r="F155" i="3"/>
  <c r="N154" i="3"/>
  <c r="F154" i="3"/>
  <c r="N153" i="3"/>
  <c r="M153" i="3"/>
  <c r="F153" i="3"/>
  <c r="N152" i="3"/>
  <c r="F152" i="3"/>
  <c r="N151" i="3"/>
  <c r="M151" i="3"/>
  <c r="F151" i="3"/>
  <c r="N150" i="3"/>
  <c r="M150" i="3"/>
  <c r="F150" i="3"/>
  <c r="D149" i="3"/>
  <c r="N149" i="3"/>
  <c r="K149" i="3"/>
  <c r="M149" i="3"/>
  <c r="J149" i="3"/>
  <c r="I149" i="3"/>
  <c r="H149" i="3"/>
  <c r="G149" i="3"/>
  <c r="F149" i="3"/>
  <c r="N144" i="3"/>
  <c r="N142" i="3"/>
  <c r="N141" i="3"/>
  <c r="N139" i="3"/>
  <c r="N138" i="3"/>
  <c r="M138" i="3"/>
  <c r="F138" i="3"/>
  <c r="N137" i="3"/>
  <c r="M137" i="3"/>
  <c r="F137" i="3"/>
  <c r="D136" i="3"/>
  <c r="N136" i="3"/>
  <c r="K136" i="3"/>
  <c r="M136" i="3"/>
  <c r="J136" i="3"/>
  <c r="I136" i="3"/>
  <c r="H136" i="3"/>
  <c r="G136" i="3"/>
  <c r="F136" i="3"/>
  <c r="N134" i="3"/>
  <c r="N132" i="3"/>
  <c r="F132" i="3"/>
  <c r="N131" i="3"/>
  <c r="M131" i="3"/>
  <c r="F131" i="3"/>
  <c r="N129" i="3"/>
  <c r="M129" i="3"/>
  <c r="F129" i="3"/>
  <c r="N128" i="3"/>
  <c r="F128" i="3"/>
  <c r="N127" i="3"/>
  <c r="M127" i="3"/>
  <c r="F127" i="3"/>
  <c r="N126" i="3"/>
  <c r="F126" i="3"/>
  <c r="N125" i="3"/>
  <c r="M125" i="3"/>
  <c r="F125" i="3"/>
  <c r="N124" i="3"/>
  <c r="M124" i="3"/>
  <c r="F124" i="3"/>
  <c r="D123" i="3"/>
  <c r="N123" i="3"/>
  <c r="K123" i="3"/>
  <c r="M123" i="3"/>
  <c r="J123" i="3"/>
  <c r="I123" i="3"/>
  <c r="H123" i="3"/>
  <c r="G123" i="3"/>
  <c r="F123" i="3"/>
  <c r="N118" i="3"/>
  <c r="M118" i="3"/>
  <c r="F118" i="3"/>
  <c r="N116" i="3"/>
  <c r="M116" i="3"/>
  <c r="F116" i="3"/>
  <c r="N115" i="3"/>
  <c r="F115" i="3"/>
  <c r="N114" i="3"/>
  <c r="F114" i="3"/>
  <c r="N113" i="3"/>
  <c r="F113" i="3"/>
  <c r="N112" i="3"/>
  <c r="M112" i="3"/>
  <c r="F112" i="3"/>
  <c r="N111" i="3"/>
  <c r="M111" i="3"/>
  <c r="F111" i="3"/>
  <c r="D110" i="3"/>
  <c r="N110" i="3"/>
  <c r="K110" i="3"/>
  <c r="M110" i="3"/>
  <c r="J110" i="3"/>
  <c r="I110" i="3"/>
  <c r="H110" i="3"/>
  <c r="G110" i="3"/>
  <c r="F110" i="3"/>
  <c r="N105" i="3"/>
  <c r="F105" i="3"/>
  <c r="N103" i="3"/>
  <c r="N99" i="3"/>
  <c r="M99" i="3"/>
  <c r="F99" i="3"/>
  <c r="N98" i="3"/>
  <c r="M98" i="3"/>
  <c r="F98" i="3"/>
  <c r="D97" i="3"/>
  <c r="N97" i="3"/>
  <c r="K97" i="3"/>
  <c r="M97" i="3"/>
  <c r="J97" i="3"/>
  <c r="I97" i="3"/>
  <c r="H97" i="3"/>
  <c r="G97" i="3"/>
  <c r="F97" i="3"/>
  <c r="N92" i="3"/>
  <c r="M92" i="3"/>
  <c r="F92" i="3"/>
  <c r="N90" i="3"/>
  <c r="N88" i="3"/>
  <c r="N86" i="3"/>
  <c r="M86" i="3"/>
  <c r="F86" i="3"/>
  <c r="N85" i="3"/>
  <c r="M85" i="3"/>
  <c r="F85" i="3"/>
  <c r="D84" i="3"/>
  <c r="N84" i="3"/>
  <c r="K84" i="3"/>
  <c r="M84" i="3"/>
  <c r="J84" i="3"/>
  <c r="I84" i="3"/>
  <c r="H84" i="3"/>
  <c r="G84" i="3"/>
  <c r="F84" i="3"/>
  <c r="N81" i="3"/>
  <c r="F81" i="3"/>
  <c r="N80" i="3"/>
  <c r="F80" i="3"/>
  <c r="N79" i="3"/>
  <c r="M79" i="3"/>
  <c r="F79" i="3"/>
  <c r="N77" i="3"/>
  <c r="M77" i="3"/>
  <c r="F77" i="3"/>
  <c r="N76" i="3"/>
  <c r="F76" i="3"/>
  <c r="N75" i="3"/>
  <c r="F75" i="3"/>
  <c r="N74" i="3"/>
  <c r="M74" i="3"/>
  <c r="F74" i="3"/>
  <c r="N73" i="3"/>
  <c r="M73" i="3"/>
  <c r="F73" i="3"/>
  <c r="N72" i="3"/>
  <c r="M72" i="3"/>
  <c r="F72" i="3"/>
  <c r="D71" i="3"/>
  <c r="N71" i="3"/>
  <c r="K71" i="3"/>
  <c r="M71" i="3"/>
  <c r="J71" i="3"/>
  <c r="I71" i="3"/>
  <c r="H71" i="3"/>
  <c r="G71" i="3"/>
  <c r="F71" i="3"/>
  <c r="N66" i="3"/>
  <c r="M66" i="3"/>
  <c r="F66" i="3"/>
  <c r="N64" i="3"/>
  <c r="F64" i="3"/>
  <c r="N61" i="3"/>
  <c r="F61" i="3"/>
  <c r="N60" i="3"/>
  <c r="M60" i="3"/>
  <c r="F60" i="3"/>
  <c r="N59" i="3"/>
  <c r="M59" i="3"/>
  <c r="F59" i="3"/>
  <c r="D58" i="3"/>
  <c r="N58" i="3"/>
  <c r="K58" i="3"/>
  <c r="M58" i="3"/>
  <c r="J58" i="3"/>
  <c r="I58" i="3"/>
  <c r="H58" i="3"/>
  <c r="G58" i="3"/>
  <c r="F58" i="3"/>
  <c r="M57" i="3"/>
  <c r="N56" i="3"/>
  <c r="M56" i="3"/>
  <c r="F56" i="3"/>
  <c r="N54" i="3"/>
  <c r="M54" i="3"/>
  <c r="F54" i="3"/>
  <c r="N53" i="3"/>
  <c r="M53" i="3"/>
  <c r="F53" i="3"/>
  <c r="N52" i="3"/>
  <c r="M52" i="3"/>
  <c r="F52" i="3"/>
  <c r="N51" i="3"/>
  <c r="M51" i="3"/>
  <c r="F51" i="3"/>
  <c r="N49" i="3"/>
  <c r="M49" i="3"/>
  <c r="F49" i="3"/>
  <c r="N48" i="3"/>
  <c r="M48" i="3"/>
  <c r="F48" i="3"/>
  <c r="N47" i="3"/>
  <c r="M47" i="3"/>
  <c r="F47" i="3"/>
  <c r="N46" i="3"/>
  <c r="M46" i="3"/>
  <c r="F46" i="3"/>
  <c r="D45" i="3"/>
  <c r="N45" i="3"/>
  <c r="K45" i="3"/>
  <c r="M45" i="3"/>
  <c r="J45" i="3"/>
  <c r="I45" i="3"/>
  <c r="H45" i="3"/>
  <c r="G45" i="3"/>
  <c r="F45" i="3"/>
  <c r="N43" i="3"/>
  <c r="N41" i="3"/>
  <c r="N40" i="3"/>
  <c r="M40" i="3"/>
  <c r="F40" i="3"/>
  <c r="N38" i="3"/>
  <c r="M38" i="3"/>
  <c r="F38" i="3"/>
  <c r="N37" i="3"/>
  <c r="M37" i="3"/>
  <c r="F37" i="3"/>
  <c r="N36" i="3"/>
  <c r="M36" i="3"/>
  <c r="F36" i="3"/>
  <c r="N35" i="3"/>
  <c r="M35" i="3"/>
  <c r="F35" i="3"/>
  <c r="N34" i="3"/>
  <c r="M34" i="3"/>
  <c r="F34" i="3"/>
  <c r="N33" i="3"/>
  <c r="M33" i="3"/>
  <c r="F33" i="3"/>
  <c r="D32" i="3"/>
  <c r="N32" i="3"/>
  <c r="K32" i="3"/>
  <c r="M32" i="3"/>
  <c r="J32" i="3"/>
  <c r="I32" i="3"/>
  <c r="H32" i="3"/>
  <c r="G32" i="3"/>
  <c r="F32" i="3"/>
  <c r="N27" i="3"/>
  <c r="M27" i="3"/>
  <c r="F27" i="3"/>
  <c r="N25" i="3"/>
  <c r="M25" i="3"/>
  <c r="F25" i="3"/>
  <c r="N23" i="3"/>
  <c r="F23" i="3"/>
  <c r="N22" i="3"/>
  <c r="M22" i="3"/>
  <c r="F22" i="3"/>
  <c r="N21" i="3"/>
  <c r="M21" i="3"/>
  <c r="F21" i="3"/>
  <c r="N20" i="3"/>
  <c r="M20" i="3"/>
  <c r="F20" i="3"/>
  <c r="D19" i="3"/>
  <c r="N19" i="3"/>
  <c r="K19" i="3"/>
  <c r="M19" i="3"/>
  <c r="J19" i="3"/>
  <c r="I19" i="3"/>
  <c r="H19" i="3"/>
  <c r="G19" i="3"/>
  <c r="F19" i="3"/>
  <c r="N18" i="3"/>
  <c r="F18" i="3"/>
  <c r="N17" i="3"/>
  <c r="F17" i="3"/>
  <c r="N16" i="3"/>
  <c r="F16" i="3"/>
  <c r="N15" i="3"/>
  <c r="F15" i="3"/>
  <c r="N14" i="3"/>
  <c r="M14" i="3"/>
  <c r="F14" i="3"/>
  <c r="N13" i="3"/>
  <c r="M13" i="3"/>
  <c r="F13" i="3"/>
  <c r="N12" i="3"/>
  <c r="M12" i="3"/>
  <c r="F12" i="3"/>
  <c r="N11" i="3"/>
  <c r="M11" i="3"/>
  <c r="F11" i="3"/>
  <c r="N10" i="3"/>
  <c r="M10" i="3"/>
  <c r="F10" i="3"/>
  <c r="N9" i="3"/>
  <c r="M9" i="3"/>
  <c r="F9" i="3"/>
  <c r="N8" i="3"/>
  <c r="M8" i="3"/>
  <c r="F8" i="3"/>
  <c r="N7" i="3"/>
  <c r="M7" i="3"/>
  <c r="F7" i="3"/>
  <c r="H25" i="2"/>
  <c r="H27" i="2"/>
  <c r="G25" i="2"/>
  <c r="G27" i="2"/>
  <c r="D25" i="2"/>
  <c r="D27" i="2"/>
  <c r="E25" i="2"/>
  <c r="E27" i="2"/>
  <c r="F27" i="2"/>
  <c r="C25" i="2"/>
  <c r="C27" i="2"/>
  <c r="H26" i="2"/>
  <c r="G26" i="2"/>
  <c r="D26" i="2"/>
  <c r="E26" i="2"/>
  <c r="F26" i="2"/>
  <c r="C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H206" i="1"/>
  <c r="D185" i="1"/>
  <c r="L327" i="1"/>
  <c r="K327" i="1"/>
  <c r="M327" i="1"/>
  <c r="L328" i="1"/>
  <c r="K328" i="1"/>
  <c r="M328" i="1"/>
  <c r="L329" i="1"/>
  <c r="K329" i="1"/>
  <c r="M329" i="1"/>
  <c r="L330" i="1"/>
  <c r="L331" i="1"/>
  <c r="K331" i="1"/>
  <c r="M331" i="1"/>
  <c r="L332" i="1"/>
  <c r="L333" i="1"/>
  <c r="K333" i="1"/>
  <c r="M333" i="1"/>
  <c r="L334" i="1"/>
  <c r="K334" i="1"/>
  <c r="M334" i="1"/>
  <c r="L335" i="1"/>
  <c r="K335" i="1"/>
  <c r="M335" i="1"/>
  <c r="L336" i="1"/>
  <c r="K336" i="1"/>
  <c r="M336" i="1"/>
  <c r="L337" i="1"/>
  <c r="K337" i="1"/>
  <c r="M337" i="1"/>
  <c r="L338" i="1"/>
  <c r="K338" i="1"/>
  <c r="M338" i="1"/>
  <c r="H327" i="1"/>
  <c r="I327" i="1"/>
  <c r="I329" i="1"/>
  <c r="I330" i="1"/>
  <c r="I331" i="1"/>
  <c r="I332" i="1"/>
  <c r="I333" i="1"/>
  <c r="I334" i="1"/>
  <c r="I335" i="1"/>
  <c r="I339" i="1"/>
  <c r="H328" i="1"/>
  <c r="I328" i="1"/>
  <c r="J328" i="1"/>
  <c r="H329" i="1"/>
  <c r="J329" i="1"/>
  <c r="H330" i="1"/>
  <c r="J330" i="1"/>
  <c r="K330" i="1"/>
  <c r="H331" i="1"/>
  <c r="J331" i="1"/>
  <c r="H332" i="1"/>
  <c r="J332" i="1"/>
  <c r="K332" i="1"/>
  <c r="M332" i="1"/>
  <c r="H333" i="1"/>
  <c r="J333" i="1"/>
  <c r="H334" i="1"/>
  <c r="J334" i="1"/>
  <c r="H335" i="1"/>
  <c r="J335" i="1"/>
  <c r="H336" i="1"/>
  <c r="I336" i="1"/>
  <c r="J336" i="1"/>
  <c r="H337" i="1"/>
  <c r="I337" i="1"/>
  <c r="J337" i="1"/>
  <c r="H338" i="1"/>
  <c r="I338" i="1"/>
  <c r="J338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39" i="1"/>
  <c r="D337" i="1"/>
  <c r="E327" i="1"/>
  <c r="E328" i="1"/>
  <c r="E330" i="1"/>
  <c r="E331" i="1"/>
  <c r="E332" i="1"/>
  <c r="E333" i="1"/>
  <c r="E334" i="1"/>
  <c r="E335" i="1"/>
  <c r="D336" i="1"/>
  <c r="N88" i="1"/>
  <c r="E336" i="1"/>
  <c r="F336" i="1"/>
  <c r="E337" i="1"/>
  <c r="D338" i="1"/>
  <c r="N64" i="1"/>
  <c r="E338" i="1"/>
  <c r="C338" i="1"/>
  <c r="C337" i="1"/>
  <c r="C336" i="1"/>
  <c r="C328" i="1"/>
  <c r="K326" i="1"/>
  <c r="J326" i="1"/>
  <c r="I326" i="1"/>
  <c r="H326" i="1"/>
  <c r="G326" i="1"/>
  <c r="F321" i="1"/>
  <c r="F319" i="1"/>
  <c r="F317" i="1"/>
  <c r="F316" i="1"/>
  <c r="M315" i="1"/>
  <c r="F315" i="1"/>
  <c r="M314" i="1"/>
  <c r="F314" i="1"/>
  <c r="M326" i="1"/>
  <c r="F326" i="1"/>
  <c r="H159" i="1"/>
  <c r="F29" i="1"/>
  <c r="D232" i="1"/>
  <c r="I172" i="1"/>
  <c r="H266" i="1"/>
  <c r="H65" i="1"/>
  <c r="K185" i="1"/>
  <c r="D300" i="1"/>
  <c r="N205" i="1"/>
  <c r="N170" i="1"/>
  <c r="N15" i="1"/>
  <c r="N274" i="1"/>
  <c r="N24" i="1"/>
  <c r="N35" i="1"/>
  <c r="N289" i="1"/>
  <c r="N220" i="1"/>
  <c r="K313" i="1"/>
  <c r="J313" i="1"/>
  <c r="I313" i="1"/>
  <c r="H313" i="1"/>
  <c r="G313" i="1"/>
  <c r="F313" i="1"/>
  <c r="F308" i="1"/>
  <c r="F306" i="1"/>
  <c r="F304" i="1"/>
  <c r="F303" i="1"/>
  <c r="M302" i="1"/>
  <c r="F302" i="1"/>
  <c r="M301" i="1"/>
  <c r="F301" i="1"/>
  <c r="K300" i="1"/>
  <c r="J300" i="1"/>
  <c r="I300" i="1"/>
  <c r="H300" i="1"/>
  <c r="G300" i="1"/>
  <c r="F295" i="1"/>
  <c r="M293" i="1"/>
  <c r="F293" i="1"/>
  <c r="F290" i="1"/>
  <c r="M289" i="1"/>
  <c r="F289" i="1"/>
  <c r="M288" i="1"/>
  <c r="F288" i="1"/>
  <c r="G284" i="1"/>
  <c r="A283" i="1"/>
  <c r="K279" i="1"/>
  <c r="J279" i="1"/>
  <c r="I279" i="1"/>
  <c r="H279" i="1"/>
  <c r="G279" i="1"/>
  <c r="D279" i="1"/>
  <c r="F279" i="1"/>
  <c r="M274" i="1"/>
  <c r="F274" i="1"/>
  <c r="M272" i="1"/>
  <c r="F272" i="1"/>
  <c r="M269" i="1"/>
  <c r="F269" i="1"/>
  <c r="M268" i="1"/>
  <c r="F268" i="1"/>
  <c r="M267" i="1"/>
  <c r="F267" i="1"/>
  <c r="K266" i="1"/>
  <c r="J266" i="1"/>
  <c r="I266" i="1"/>
  <c r="G266" i="1"/>
  <c r="D266" i="1"/>
  <c r="M261" i="1"/>
  <c r="F261" i="1"/>
  <c r="M259" i="1"/>
  <c r="F259" i="1"/>
  <c r="M258" i="1"/>
  <c r="M257" i="1"/>
  <c r="F257" i="1"/>
  <c r="M256" i="1"/>
  <c r="F256" i="1"/>
  <c r="M255" i="1"/>
  <c r="F255" i="1"/>
  <c r="M254" i="1"/>
  <c r="F254" i="1"/>
  <c r="K253" i="1"/>
  <c r="J253" i="1"/>
  <c r="I253" i="1"/>
  <c r="H253" i="1"/>
  <c r="G253" i="1"/>
  <c r="D253" i="1"/>
  <c r="M248" i="1"/>
  <c r="F248" i="1"/>
  <c r="M246" i="1"/>
  <c r="F246" i="1"/>
  <c r="F244" i="1"/>
  <c r="M243" i="1"/>
  <c r="F243" i="1"/>
  <c r="M242" i="1"/>
  <c r="F242" i="1"/>
  <c r="M241" i="1"/>
  <c r="F241" i="1"/>
  <c r="G237" i="1"/>
  <c r="A236" i="1"/>
  <c r="K232" i="1"/>
  <c r="J232" i="1"/>
  <c r="I232" i="1"/>
  <c r="H232" i="1"/>
  <c r="G232" i="1"/>
  <c r="M226" i="1"/>
  <c r="M225" i="1"/>
  <c r="M221" i="1"/>
  <c r="M220" i="1"/>
  <c r="K219" i="1"/>
  <c r="J219" i="1"/>
  <c r="I219" i="1"/>
  <c r="H219" i="1"/>
  <c r="G219" i="1"/>
  <c r="D219" i="1"/>
  <c r="F217" i="1"/>
  <c r="M215" i="1"/>
  <c r="F215" i="1"/>
  <c r="M214" i="1"/>
  <c r="F214" i="1"/>
  <c r="M213" i="1"/>
  <c r="F213" i="1"/>
  <c r="M212" i="1"/>
  <c r="F212" i="1"/>
  <c r="F211" i="1"/>
  <c r="M210" i="1"/>
  <c r="F210" i="1"/>
  <c r="F209" i="1"/>
  <c r="M208" i="1"/>
  <c r="F208" i="1"/>
  <c r="M207" i="1"/>
  <c r="F207" i="1"/>
  <c r="K206" i="1"/>
  <c r="M206" i="1"/>
  <c r="J206" i="1"/>
  <c r="I206" i="1"/>
  <c r="G206" i="1"/>
  <c r="D206" i="1"/>
  <c r="M205" i="1"/>
  <c r="F205" i="1"/>
  <c r="M202" i="1"/>
  <c r="F202" i="1"/>
  <c r="M201" i="1"/>
  <c r="F201" i="1"/>
  <c r="M199" i="1"/>
  <c r="F199" i="1"/>
  <c r="F198" i="1"/>
  <c r="M197" i="1"/>
  <c r="F197" i="1"/>
  <c r="M196" i="1"/>
  <c r="F196" i="1"/>
  <c r="M195" i="1"/>
  <c r="F195" i="1"/>
  <c r="M194" i="1"/>
  <c r="F194" i="1"/>
  <c r="G190" i="1"/>
  <c r="A189" i="1"/>
  <c r="J185" i="1"/>
  <c r="I185" i="1"/>
  <c r="H185" i="1"/>
  <c r="G185" i="1"/>
  <c r="M180" i="1"/>
  <c r="F180" i="1"/>
  <c r="M178" i="1"/>
  <c r="F178" i="1"/>
  <c r="F176" i="1"/>
  <c r="M175" i="1"/>
  <c r="F175" i="1"/>
  <c r="M174" i="1"/>
  <c r="F174" i="1"/>
  <c r="M173" i="1"/>
  <c r="F173" i="1"/>
  <c r="K172" i="1"/>
  <c r="J172" i="1"/>
  <c r="H172" i="1"/>
  <c r="G172" i="1"/>
  <c r="D172" i="1"/>
  <c r="F170" i="1"/>
  <c r="M168" i="1"/>
  <c r="F168" i="1"/>
  <c r="M167" i="1"/>
  <c r="F167" i="1"/>
  <c r="M165" i="1"/>
  <c r="F165" i="1"/>
  <c r="M164" i="1"/>
  <c r="F164" i="1"/>
  <c r="M163" i="1"/>
  <c r="F163" i="1"/>
  <c r="M162" i="1"/>
  <c r="F162" i="1"/>
  <c r="M161" i="1"/>
  <c r="F161" i="1"/>
  <c r="M160" i="1"/>
  <c r="F160" i="1"/>
  <c r="K159" i="1"/>
  <c r="J159" i="1"/>
  <c r="I159" i="1"/>
  <c r="G159" i="1"/>
  <c r="D159" i="1"/>
  <c r="M155" i="1"/>
  <c r="F155" i="1"/>
  <c r="M154" i="1"/>
  <c r="F154" i="1"/>
  <c r="M152" i="1"/>
  <c r="F152" i="1"/>
  <c r="M150" i="1"/>
  <c r="F150" i="1"/>
  <c r="M149" i="1"/>
  <c r="F149" i="1"/>
  <c r="M148" i="1"/>
  <c r="F148" i="1"/>
  <c r="M147" i="1"/>
  <c r="F147" i="1"/>
  <c r="G143" i="1"/>
  <c r="A142" i="1"/>
  <c r="K138" i="1"/>
  <c r="J138" i="1"/>
  <c r="I138" i="1"/>
  <c r="H138" i="1"/>
  <c r="G138" i="1"/>
  <c r="D138" i="1"/>
  <c r="F138" i="1"/>
  <c r="F134" i="1"/>
  <c r="M133" i="1"/>
  <c r="F133" i="1"/>
  <c r="M131" i="1"/>
  <c r="F131" i="1"/>
  <c r="F130" i="1"/>
  <c r="F129" i="1"/>
  <c r="M128" i="1"/>
  <c r="F128" i="1"/>
  <c r="M127" i="1"/>
  <c r="F127" i="1"/>
  <c r="M126" i="1"/>
  <c r="F126" i="1"/>
  <c r="K125" i="1"/>
  <c r="J125" i="1"/>
  <c r="I125" i="1"/>
  <c r="H125" i="1"/>
  <c r="G125" i="1"/>
  <c r="D125" i="1"/>
  <c r="F120" i="1"/>
  <c r="F118" i="1"/>
  <c r="M114" i="1"/>
  <c r="F114" i="1"/>
  <c r="M113" i="1"/>
  <c r="F113" i="1"/>
  <c r="K112" i="1"/>
  <c r="J112" i="1"/>
  <c r="I112" i="1"/>
  <c r="H112" i="1"/>
  <c r="G112" i="1"/>
  <c r="D112" i="1"/>
  <c r="M107" i="1"/>
  <c r="F107" i="1"/>
  <c r="M105" i="1"/>
  <c r="F105" i="1"/>
  <c r="F103" i="1"/>
  <c r="M102" i="1"/>
  <c r="F102" i="1"/>
  <c r="M101" i="1"/>
  <c r="F101" i="1"/>
  <c r="M100" i="1"/>
  <c r="F100" i="1"/>
  <c r="G96" i="1"/>
  <c r="A95" i="1"/>
  <c r="K91" i="1"/>
  <c r="J91" i="1"/>
  <c r="I91" i="1"/>
  <c r="H91" i="1"/>
  <c r="G91" i="1"/>
  <c r="D91" i="1"/>
  <c r="M89" i="1"/>
  <c r="F88" i="1"/>
  <c r="M87" i="1"/>
  <c r="F87" i="1"/>
  <c r="M86" i="1"/>
  <c r="F86" i="1"/>
  <c r="M84" i="1"/>
  <c r="F84" i="1"/>
  <c r="F83" i="1"/>
  <c r="M82" i="1"/>
  <c r="F82" i="1"/>
  <c r="M81" i="1"/>
  <c r="F81" i="1"/>
  <c r="M80" i="1"/>
  <c r="F80" i="1"/>
  <c r="M79" i="1"/>
  <c r="F79" i="1"/>
  <c r="K78" i="1"/>
  <c r="J78" i="1"/>
  <c r="I78" i="1"/>
  <c r="H78" i="1"/>
  <c r="G78" i="1"/>
  <c r="D78" i="1"/>
  <c r="M73" i="1"/>
  <c r="F73" i="1"/>
  <c r="M71" i="1"/>
  <c r="F71" i="1"/>
  <c r="F69" i="1"/>
  <c r="F68" i="1"/>
  <c r="M67" i="1"/>
  <c r="F67" i="1"/>
  <c r="M66" i="1"/>
  <c r="F66" i="1"/>
  <c r="K65" i="1"/>
  <c r="J65" i="1"/>
  <c r="I65" i="1"/>
  <c r="G65" i="1"/>
  <c r="D65" i="1"/>
  <c r="F65" i="1"/>
  <c r="M64" i="1"/>
  <c r="F64" i="1"/>
  <c r="M63" i="1"/>
  <c r="F63" i="1"/>
  <c r="F62" i="1"/>
  <c r="M61" i="1"/>
  <c r="F61" i="1"/>
  <c r="M60" i="1"/>
  <c r="F60" i="1"/>
  <c r="M59" i="1"/>
  <c r="F59" i="1"/>
  <c r="M58" i="1"/>
  <c r="F58" i="1"/>
  <c r="M56" i="1"/>
  <c r="F56" i="1"/>
  <c r="M55" i="1"/>
  <c r="F55" i="1"/>
  <c r="M54" i="1"/>
  <c r="F54" i="1"/>
  <c r="M53" i="1"/>
  <c r="F53" i="1"/>
  <c r="G49" i="1"/>
  <c r="A48" i="1"/>
  <c r="K44" i="1"/>
  <c r="J44" i="1"/>
  <c r="I44" i="1"/>
  <c r="H44" i="1"/>
  <c r="G44" i="1"/>
  <c r="D44" i="1"/>
  <c r="M43" i="1"/>
  <c r="M42" i="1"/>
  <c r="F42" i="1"/>
  <c r="M40" i="1"/>
  <c r="F40" i="1"/>
  <c r="M39" i="1"/>
  <c r="F39" i="1"/>
  <c r="M37" i="1"/>
  <c r="F37" i="1"/>
  <c r="M36" i="1"/>
  <c r="F36" i="1"/>
  <c r="M35" i="1"/>
  <c r="F35" i="1"/>
  <c r="M34" i="1"/>
  <c r="F34" i="1"/>
  <c r="M33" i="1"/>
  <c r="F33" i="1"/>
  <c r="M32" i="1"/>
  <c r="F32" i="1"/>
  <c r="K31" i="1"/>
  <c r="J31" i="1"/>
  <c r="I31" i="1"/>
  <c r="H31" i="1"/>
  <c r="G31" i="1"/>
  <c r="D31" i="1"/>
  <c r="F27" i="1"/>
  <c r="M26" i="1"/>
  <c r="F26" i="1"/>
  <c r="F25" i="1"/>
  <c r="M24" i="1"/>
  <c r="F24" i="1"/>
  <c r="M23" i="1"/>
  <c r="F23" i="1"/>
  <c r="M22" i="1"/>
  <c r="F22" i="1"/>
  <c r="M21" i="1"/>
  <c r="F21" i="1"/>
  <c r="M20" i="1"/>
  <c r="F20" i="1"/>
  <c r="M19" i="1"/>
  <c r="F19" i="1"/>
  <c r="K18" i="1"/>
  <c r="J18" i="1"/>
  <c r="I18" i="1"/>
  <c r="H18" i="1"/>
  <c r="G18" i="1"/>
  <c r="D18" i="1"/>
  <c r="M17" i="1"/>
  <c r="F17" i="1"/>
  <c r="M16" i="1"/>
  <c r="F16" i="1"/>
  <c r="F15" i="1"/>
  <c r="M14" i="1"/>
  <c r="F14" i="1"/>
  <c r="M13" i="1"/>
  <c r="F13" i="1"/>
  <c r="M12" i="1"/>
  <c r="F12" i="1"/>
  <c r="M11" i="1"/>
  <c r="F11" i="1"/>
  <c r="M10" i="1"/>
  <c r="F10" i="1"/>
  <c r="M9" i="1"/>
  <c r="F9" i="1"/>
  <c r="M8" i="1"/>
  <c r="F8" i="1"/>
  <c r="M7" i="1"/>
  <c r="F7" i="1"/>
  <c r="M6" i="1"/>
  <c r="F6" i="1"/>
  <c r="F185" i="1"/>
  <c r="F338" i="1"/>
  <c r="N298" i="1"/>
  <c r="M112" i="1"/>
  <c r="F91" i="1"/>
  <c r="F253" i="1"/>
  <c r="M185" i="1"/>
  <c r="F206" i="1"/>
  <c r="F219" i="1"/>
  <c r="M18" i="1"/>
  <c r="M31" i="1"/>
  <c r="M91" i="1"/>
  <c r="F159" i="1"/>
  <c r="M313" i="1"/>
  <c r="M138" i="1"/>
  <c r="F31" i="1"/>
  <c r="M253" i="1"/>
  <c r="F44" i="1"/>
  <c r="M159" i="1"/>
  <c r="F112" i="1"/>
  <c r="M219" i="1"/>
  <c r="M279" i="1"/>
  <c r="M125" i="1"/>
  <c r="M172" i="1"/>
  <c r="M78" i="1"/>
  <c r="F78" i="1"/>
  <c r="F266" i="1"/>
  <c r="N42" i="1"/>
  <c r="N79" i="1"/>
  <c r="N55" i="1"/>
  <c r="N221" i="1"/>
  <c r="F172" i="1"/>
  <c r="F125" i="1"/>
  <c r="N204" i="1"/>
  <c r="N181" i="1"/>
  <c r="N226" i="1"/>
  <c r="F18" i="1"/>
  <c r="N267" i="1"/>
  <c r="M44" i="1"/>
  <c r="M65" i="1"/>
  <c r="M232" i="1"/>
  <c r="M266" i="1"/>
  <c r="M300" i="1"/>
  <c r="F300" i="1"/>
  <c r="N136" i="1"/>
  <c r="N63" i="1"/>
  <c r="N217" i="1"/>
  <c r="N61" i="1"/>
  <c r="F327" i="1"/>
  <c r="N160" i="1"/>
  <c r="N113" i="1"/>
  <c r="N213" i="1"/>
  <c r="F337" i="1"/>
  <c r="N36" i="1"/>
  <c r="N209" i="1"/>
  <c r="K339" i="1"/>
  <c r="L339" i="1"/>
  <c r="M339" i="1"/>
  <c r="N161" i="1"/>
  <c r="N9" i="1"/>
  <c r="N163" i="1"/>
  <c r="F330" i="1"/>
  <c r="N58" i="1"/>
  <c r="N29" i="1"/>
  <c r="N89" i="1"/>
  <c r="N183" i="1"/>
  <c r="N251" i="1"/>
  <c r="N16" i="1"/>
  <c r="N155" i="1"/>
  <c r="N87" i="1"/>
  <c r="N66" i="1"/>
  <c r="N126" i="1"/>
  <c r="N254" i="1"/>
  <c r="N288" i="1"/>
  <c r="N149" i="1"/>
  <c r="N196" i="1"/>
  <c r="N269" i="1"/>
  <c r="H339" i="1"/>
  <c r="N127" i="1"/>
  <c r="N167" i="1"/>
  <c r="N208" i="1"/>
  <c r="N272" i="1"/>
  <c r="N22" i="1"/>
  <c r="J339" i="1"/>
  <c r="N201" i="1"/>
  <c r="N107" i="1"/>
  <c r="N11" i="1"/>
  <c r="N13" i="1"/>
  <c r="N154" i="1"/>
  <c r="N17" i="1"/>
  <c r="N302" i="1"/>
  <c r="N7" i="1"/>
  <c r="N80" i="1"/>
  <c r="N268" i="1"/>
  <c r="N33" i="1"/>
  <c r="N255" i="1"/>
  <c r="N54" i="1"/>
  <c r="N20" i="1"/>
  <c r="N67" i="1"/>
  <c r="N114" i="1"/>
  <c r="N195" i="1"/>
  <c r="N257" i="1"/>
  <c r="N304" i="1"/>
  <c r="N150" i="1"/>
  <c r="N244" i="1"/>
  <c r="N82" i="1"/>
  <c r="N197" i="1"/>
  <c r="N291" i="1"/>
  <c r="N103" i="1"/>
  <c r="N270" i="1"/>
  <c r="N129" i="1"/>
  <c r="N293" i="1"/>
  <c r="N306" i="1"/>
  <c r="N199" i="1"/>
  <c r="N246" i="1"/>
  <c r="N178" i="1"/>
  <c r="N105" i="1"/>
  <c r="N259" i="1"/>
  <c r="N212" i="1"/>
  <c r="N165" i="1"/>
  <c r="N37" i="1"/>
  <c r="N225" i="1"/>
  <c r="N71" i="1"/>
  <c r="F332" i="1"/>
  <c r="N295" i="1"/>
  <c r="N308" i="1"/>
  <c r="N214" i="1"/>
  <c r="N227" i="1"/>
  <c r="N133" i="1"/>
  <c r="N73" i="1"/>
  <c r="N248" i="1"/>
  <c r="N39" i="1"/>
  <c r="N120" i="1"/>
  <c r="F334" i="1"/>
  <c r="N62" i="1"/>
  <c r="F328" i="1"/>
  <c r="N131" i="1"/>
  <c r="N118" i="1"/>
  <c r="N60" i="1"/>
  <c r="N261" i="1"/>
  <c r="N84" i="1"/>
  <c r="N242" i="1"/>
  <c r="N26" i="1"/>
  <c r="N86" i="1"/>
  <c r="N176" i="1"/>
  <c r="N223" i="1"/>
  <c r="N152" i="1"/>
  <c r="N148" i="1"/>
  <c r="N69" i="1"/>
  <c r="N210" i="1"/>
  <c r="N101" i="1"/>
  <c r="N174" i="1"/>
  <c r="N56" i="1"/>
  <c r="N180" i="1"/>
  <c r="N173" i="1"/>
  <c r="N19" i="1"/>
  <c r="N207" i="1"/>
  <c r="N53" i="1"/>
  <c r="N6" i="1"/>
  <c r="N100" i="1"/>
  <c r="N194" i="1"/>
  <c r="N32" i="1"/>
  <c r="N241" i="1"/>
  <c r="N256" i="1"/>
  <c r="N162" i="1"/>
  <c r="N81" i="1"/>
  <c r="N222" i="1"/>
  <c r="N68" i="1"/>
  <c r="N243" i="1"/>
  <c r="N198" i="1"/>
  <c r="N211" i="1"/>
  <c r="N130" i="1"/>
  <c r="N166" i="1"/>
  <c r="N249" i="1"/>
  <c r="N134" i="1"/>
  <c r="L579" i="3"/>
  <c r="M579" i="3"/>
  <c r="M567" i="3"/>
  <c r="F568" i="3"/>
  <c r="E581" i="3"/>
  <c r="E579" i="3"/>
  <c r="F579" i="3"/>
  <c r="F567" i="3"/>
  <c r="L566" i="3"/>
  <c r="M554" i="3"/>
  <c r="M542" i="3"/>
  <c r="L589" i="3"/>
  <c r="L591" i="3"/>
  <c r="L588" i="3"/>
  <c r="L587" i="3"/>
  <c r="M587" i="3"/>
  <c r="M548" i="3"/>
  <c r="L586" i="3"/>
  <c r="L585" i="3"/>
  <c r="L584" i="3"/>
  <c r="M545" i="3"/>
  <c r="M544" i="3"/>
  <c r="L582" i="3"/>
  <c r="L580" i="3"/>
  <c r="L553" i="3"/>
  <c r="L590" i="3"/>
  <c r="M203" i="3"/>
  <c r="E588" i="3"/>
  <c r="E587" i="3"/>
  <c r="E586" i="3"/>
  <c r="E585" i="3"/>
  <c r="E584" i="3"/>
  <c r="E583" i="3"/>
  <c r="E582" i="3"/>
  <c r="E580" i="3"/>
  <c r="E553" i="3"/>
  <c r="E590" i="3"/>
  <c r="E339" i="1"/>
  <c r="M330" i="1"/>
  <c r="L592" i="3"/>
  <c r="E592" i="3"/>
  <c r="M556" i="3"/>
  <c r="K566" i="3"/>
  <c r="M566" i="3"/>
  <c r="H588" i="3"/>
  <c r="H587" i="3"/>
  <c r="H586" i="3"/>
  <c r="H585" i="3"/>
  <c r="H584" i="3"/>
  <c r="H583" i="3"/>
  <c r="H582" i="3"/>
  <c r="I588" i="3"/>
  <c r="J588" i="3"/>
  <c r="J587" i="3"/>
  <c r="J586" i="3"/>
  <c r="J585" i="3"/>
  <c r="J584" i="3"/>
  <c r="J583" i="3"/>
  <c r="J582" i="3"/>
  <c r="K584" i="3"/>
  <c r="M584" i="3"/>
  <c r="G592" i="3"/>
  <c r="C592" i="3"/>
  <c r="H580" i="3"/>
  <c r="H553" i="3"/>
  <c r="I553" i="3"/>
  <c r="I587" i="3"/>
  <c r="I592" i="3"/>
  <c r="J580" i="3"/>
  <c r="J553" i="3"/>
  <c r="K588" i="3"/>
  <c r="M588" i="3"/>
  <c r="M549" i="3"/>
  <c r="K582" i="3"/>
  <c r="M582" i="3"/>
  <c r="M543" i="3"/>
  <c r="K580" i="3"/>
  <c r="K553" i="3"/>
  <c r="M553" i="3"/>
  <c r="M541" i="3"/>
  <c r="K589" i="3"/>
  <c r="M589" i="3"/>
  <c r="M550" i="3"/>
  <c r="M551" i="3"/>
  <c r="K590" i="3"/>
  <c r="M590" i="3"/>
  <c r="M552" i="3"/>
  <c r="K591" i="3"/>
  <c r="M591" i="3"/>
  <c r="K586" i="3"/>
  <c r="M586" i="3"/>
  <c r="M547" i="3"/>
  <c r="K585" i="3"/>
  <c r="M585" i="3"/>
  <c r="M546" i="3"/>
  <c r="D581" i="3"/>
  <c r="F542" i="3"/>
  <c r="D588" i="3"/>
  <c r="F549" i="3"/>
  <c r="D587" i="3"/>
  <c r="F548" i="3"/>
  <c r="D586" i="3"/>
  <c r="F547" i="3"/>
  <c r="D585" i="3"/>
  <c r="F546" i="3"/>
  <c r="D584" i="3"/>
  <c r="F545" i="3"/>
  <c r="D583" i="3"/>
  <c r="F544" i="3"/>
  <c r="D582" i="3"/>
  <c r="F543" i="3"/>
  <c r="D580" i="3"/>
  <c r="D553" i="3"/>
  <c r="F553" i="3"/>
  <c r="F541" i="3"/>
  <c r="D590" i="3"/>
  <c r="F551" i="3"/>
  <c r="D591" i="3"/>
  <c r="F552" i="3"/>
  <c r="J592" i="3"/>
  <c r="H592" i="3"/>
  <c r="K592" i="3"/>
  <c r="M592" i="3"/>
  <c r="M580" i="3"/>
  <c r="F591" i="3"/>
  <c r="D592" i="3"/>
  <c r="N591" i="3"/>
  <c r="N580" i="3"/>
  <c r="F580" i="3"/>
  <c r="N582" i="3"/>
  <c r="F582" i="3"/>
  <c r="N583" i="3"/>
  <c r="F583" i="3"/>
  <c r="N584" i="3"/>
  <c r="F584" i="3"/>
  <c r="N585" i="3"/>
  <c r="F585" i="3"/>
  <c r="N586" i="3"/>
  <c r="F586" i="3"/>
  <c r="N587" i="3"/>
  <c r="F587" i="3"/>
  <c r="N588" i="3"/>
  <c r="F588" i="3"/>
  <c r="N590" i="3"/>
  <c r="F590" i="3"/>
  <c r="F581" i="3"/>
  <c r="N581" i="3"/>
  <c r="N592" i="3"/>
  <c r="F592" i="3"/>
  <c r="N589" i="3"/>
  <c r="N14" i="1"/>
  <c r="N215" i="1"/>
  <c r="N25" i="1"/>
  <c r="F331" i="1"/>
  <c r="N271" i="1"/>
  <c r="N23" i="1"/>
  <c r="N164" i="1"/>
  <c r="N34" i="1"/>
  <c r="N175" i="1"/>
  <c r="N102" i="1"/>
  <c r="N303" i="1"/>
  <c r="N290" i="1"/>
  <c r="N30" i="1"/>
  <c r="N8" i="1"/>
  <c r="N57" i="1"/>
  <c r="N10" i="1"/>
  <c r="N27" i="1"/>
  <c r="N21" i="1"/>
  <c r="F333" i="1"/>
  <c r="F335" i="1"/>
  <c r="N12" i="1"/>
  <c r="N104" i="1"/>
  <c r="N40" i="1"/>
  <c r="N83" i="1"/>
  <c r="N296" i="1"/>
  <c r="N202" i="1"/>
  <c r="N128" i="1"/>
  <c r="N177" i="1"/>
  <c r="N59" i="1"/>
  <c r="N168" i="1"/>
  <c r="C339" i="1"/>
  <c r="N326" i="1"/>
  <c r="N331" i="1"/>
  <c r="N335" i="1"/>
  <c r="N330" i="1"/>
  <c r="N338" i="1"/>
  <c r="N332" i="1"/>
  <c r="N328" i="1"/>
  <c r="N279" i="1"/>
  <c r="N112" i="1"/>
  <c r="N31" i="1"/>
  <c r="N334" i="1"/>
  <c r="N337" i="1"/>
  <c r="N300" i="1"/>
  <c r="N253" i="1"/>
  <c r="N327" i="1"/>
  <c r="N172" i="1"/>
  <c r="N266" i="1"/>
  <c r="N159" i="1"/>
  <c r="N44" i="1"/>
  <c r="N206" i="1"/>
  <c r="N125" i="1"/>
  <c r="N333" i="1"/>
  <c r="N336" i="1"/>
  <c r="N18" i="1"/>
  <c r="N232" i="1"/>
  <c r="N138" i="1"/>
  <c r="N219" i="1"/>
  <c r="N65" i="1"/>
  <c r="N185" i="1"/>
  <c r="N329" i="1"/>
  <c r="N78" i="1"/>
  <c r="N91" i="1"/>
  <c r="F339" i="1"/>
  <c r="N313" i="1"/>
</calcChain>
</file>

<file path=xl/sharedStrings.xml><?xml version="1.0" encoding="utf-8"?>
<sst xmlns="http://schemas.openxmlformats.org/spreadsheetml/2006/main" count="1383" uniqueCount="132">
  <si>
    <t>财字1号表</t>
  </si>
  <si>
    <t xml:space="preserve">  单位：万元</t>
  </si>
  <si>
    <t>人保财险</t>
  </si>
  <si>
    <t xml:space="preserve">       项</t>
  </si>
  <si>
    <t>保　费　收　入</t>
  </si>
  <si>
    <t>承  保 情 况</t>
  </si>
  <si>
    <t>理 赔 情 况</t>
  </si>
  <si>
    <t>市场份额</t>
  </si>
  <si>
    <t>险             目</t>
  </si>
  <si>
    <t>当月</t>
  </si>
  <si>
    <t>本年累计</t>
  </si>
  <si>
    <t>同期累计</t>
  </si>
  <si>
    <t>同比</t>
  </si>
  <si>
    <t>件数</t>
  </si>
  <si>
    <t xml:space="preserve"> 金额</t>
  </si>
  <si>
    <t>理赔支出（已决）</t>
  </si>
  <si>
    <t xml:space="preserve">    种</t>
  </si>
  <si>
    <t>%</t>
  </si>
  <si>
    <t>（已决）</t>
  </si>
  <si>
    <t>机动车辆保险</t>
  </si>
  <si>
    <t>其中：交强险</t>
  </si>
  <si>
    <t>企业财产保险</t>
  </si>
  <si>
    <t>家庭财产保险</t>
  </si>
  <si>
    <t xml:space="preserve">货物运输保险 </t>
  </si>
  <si>
    <t xml:space="preserve">责任保险 </t>
  </si>
  <si>
    <t xml:space="preserve">农业保险 </t>
  </si>
  <si>
    <t>意健险</t>
  </si>
  <si>
    <t>其他险</t>
  </si>
  <si>
    <t>其中：船舶险</t>
  </si>
  <si>
    <t xml:space="preserve">     工程险</t>
  </si>
  <si>
    <t xml:space="preserve">     信用保证保险</t>
  </si>
  <si>
    <t>小计</t>
  </si>
  <si>
    <t>太平洋财险</t>
  </si>
  <si>
    <t>平安财险</t>
  </si>
  <si>
    <t>中华联合财险</t>
  </si>
  <si>
    <t>天安财险</t>
  </si>
  <si>
    <t>大地财险</t>
  </si>
  <si>
    <t xml:space="preserve">永安财险
</t>
  </si>
  <si>
    <t>太平财险</t>
  </si>
  <si>
    <t xml:space="preserve">永诚财险
</t>
  </si>
  <si>
    <t>国寿财险</t>
  </si>
  <si>
    <t>华安财险</t>
  </si>
  <si>
    <t xml:space="preserve">阳光财险
</t>
  </si>
  <si>
    <t>安华农业财险</t>
  </si>
  <si>
    <t>中航安盟财险</t>
  </si>
  <si>
    <t xml:space="preserve">浙商财险
</t>
  </si>
  <si>
    <t>英大泰和财险</t>
  </si>
  <si>
    <t>富邦财险</t>
  </si>
  <si>
    <t>渤海财险</t>
  </si>
  <si>
    <t>合计</t>
  </si>
  <si>
    <t>总计</t>
  </si>
  <si>
    <t>注：</t>
  </si>
  <si>
    <t>1.以上数据均来源于各公司报送，为便于统计保费金额精确到个位，由此会产生危小误差，请各单位谅解。</t>
  </si>
  <si>
    <t>单位：万元</t>
  </si>
  <si>
    <t>公司</t>
  </si>
  <si>
    <t xml:space="preserve">     项</t>
  </si>
  <si>
    <t>险      目</t>
  </si>
  <si>
    <t>人保</t>
  </si>
  <si>
    <t>太平洋</t>
  </si>
  <si>
    <t>平安</t>
  </si>
  <si>
    <t>中华联合</t>
  </si>
  <si>
    <t>大地</t>
  </si>
  <si>
    <t>永安</t>
  </si>
  <si>
    <t>国寿财</t>
  </si>
  <si>
    <t>华安</t>
  </si>
  <si>
    <t>阳光财</t>
  </si>
  <si>
    <t>永安财险</t>
  </si>
  <si>
    <t>阳光财险</t>
  </si>
  <si>
    <t>东港</t>
  </si>
  <si>
    <t>凤城</t>
  </si>
  <si>
    <t>宽甸</t>
  </si>
  <si>
    <t>单位：台</t>
  </si>
  <si>
    <t>公司名称</t>
  </si>
  <si>
    <t>丹东地区</t>
  </si>
  <si>
    <t>市内</t>
  </si>
  <si>
    <t>共计</t>
  </si>
  <si>
    <t>太保</t>
  </si>
  <si>
    <t>中华</t>
  </si>
  <si>
    <t>天安</t>
  </si>
  <si>
    <t>无机构</t>
  </si>
  <si>
    <t>太平</t>
  </si>
  <si>
    <t>永诚</t>
  </si>
  <si>
    <t>安华农业</t>
  </si>
  <si>
    <t>中航安盟</t>
  </si>
  <si>
    <t>浙商</t>
  </si>
  <si>
    <t>英大泰和</t>
  </si>
  <si>
    <t>富邦</t>
  </si>
  <si>
    <t>亚太</t>
  </si>
  <si>
    <t>渤海</t>
  </si>
  <si>
    <t>\</t>
  </si>
  <si>
    <t>大家财险</t>
    <phoneticPr fontId="20" type="noConversion"/>
  </si>
  <si>
    <t>大家</t>
    <phoneticPr fontId="20" type="noConversion"/>
  </si>
  <si>
    <t xml:space="preserve">单位：万元（保留2位小数） </t>
  </si>
  <si>
    <t>累计</t>
  </si>
  <si>
    <t>大家</t>
  </si>
  <si>
    <t>融盛财险</t>
    <phoneticPr fontId="20" type="noConversion"/>
  </si>
  <si>
    <t>公司</t>
    <phoneticPr fontId="20" type="noConversion"/>
  </si>
  <si>
    <t>平安财险</t>
    <phoneticPr fontId="20" type="noConversion"/>
  </si>
  <si>
    <t>中华联合财险</t>
    <phoneticPr fontId="20" type="noConversion"/>
  </si>
  <si>
    <t>大家财险</t>
    <phoneticPr fontId="20" type="noConversion"/>
  </si>
  <si>
    <t>融盛</t>
    <phoneticPr fontId="20" type="noConversion"/>
  </si>
  <si>
    <t>公司简称</t>
  </si>
  <si>
    <t>交强险</t>
    <phoneticPr fontId="42" type="noConversion"/>
  </si>
  <si>
    <t>商业险</t>
    <phoneticPr fontId="42" type="noConversion"/>
  </si>
  <si>
    <t>累计承保出租车台数</t>
    <phoneticPr fontId="42" type="noConversion"/>
  </si>
  <si>
    <t>保费合计</t>
    <phoneticPr fontId="42" type="noConversion"/>
  </si>
  <si>
    <t>累计支付赔款（万元）</t>
    <phoneticPr fontId="42" type="noConversion"/>
  </si>
  <si>
    <t>简单赔付率</t>
    <phoneticPr fontId="42" type="noConversion"/>
  </si>
  <si>
    <t>笔数</t>
    <phoneticPr fontId="42" type="noConversion"/>
  </si>
  <si>
    <t>保费（万元）</t>
    <phoneticPr fontId="42" type="noConversion"/>
  </si>
  <si>
    <t>阳光</t>
  </si>
  <si>
    <t>永城</t>
  </si>
  <si>
    <t>安华</t>
  </si>
  <si>
    <t>英大</t>
  </si>
  <si>
    <t>融盛</t>
  </si>
  <si>
    <t>合计</t>
    <phoneticPr fontId="42" type="noConversion"/>
  </si>
  <si>
    <t>公司</t>
    <phoneticPr fontId="20" type="noConversion"/>
  </si>
  <si>
    <t>公司</t>
    <phoneticPr fontId="20" type="noConversion"/>
  </si>
  <si>
    <t>亚太财险</t>
  </si>
  <si>
    <t>2022年丹东市电销业务统计表</t>
    <phoneticPr fontId="20" type="noConversion"/>
  </si>
  <si>
    <t>2022年各财险公司摩托车交强险承保情况表</t>
    <phoneticPr fontId="20" type="noConversion"/>
  </si>
  <si>
    <t>太平财险</t>
    <phoneticPr fontId="20" type="noConversion"/>
  </si>
  <si>
    <t>2022年1-9月丹东市财产保险业务统计表</t>
    <phoneticPr fontId="20" type="noConversion"/>
  </si>
  <si>
    <t>（2022年1-9月）</t>
    <phoneticPr fontId="20" type="noConversion"/>
  </si>
  <si>
    <t>（2022年9月）</t>
    <phoneticPr fontId="20" type="noConversion"/>
  </si>
  <si>
    <t>东港市1-9月财产保险业务统计表</t>
    <phoneticPr fontId="20" type="noConversion"/>
  </si>
  <si>
    <t>财字3号表                                             （2022年1-9月）                                           单位：万元</t>
    <phoneticPr fontId="20" type="noConversion"/>
  </si>
  <si>
    <t>凤城市1-9月财产保险业务统计表</t>
    <phoneticPr fontId="20" type="noConversion"/>
  </si>
  <si>
    <t>宽甸县1-9月财产保险业务统计表</t>
    <phoneticPr fontId="20" type="noConversion"/>
  </si>
  <si>
    <t>2022年1-9月县域财产保险业务统计表</t>
    <phoneticPr fontId="20" type="noConversion"/>
  </si>
  <si>
    <r>
      <t>2022年</t>
    </r>
    <r>
      <rPr>
        <b/>
        <u/>
        <sz val="20"/>
        <rFont val="仿宋_GB2312"/>
        <charset val="134"/>
      </rPr>
      <t xml:space="preserve"> 9月 </t>
    </r>
    <r>
      <rPr>
        <b/>
        <sz val="20"/>
        <rFont val="仿宋_GB2312"/>
        <charset val="134"/>
      </rPr>
      <t>“家庭自用车——新车”保费收入统计表</t>
    </r>
    <phoneticPr fontId="31" type="noConversion"/>
  </si>
  <si>
    <r>
      <t>1—</t>
    </r>
    <r>
      <rPr>
        <b/>
        <u/>
        <sz val="20"/>
        <color theme="1"/>
        <rFont val="微软雅黑"/>
        <family val="2"/>
        <charset val="134"/>
      </rPr>
      <t xml:space="preserve">  9  </t>
    </r>
    <r>
      <rPr>
        <b/>
        <sz val="20"/>
        <color theme="1"/>
        <rFont val="微软雅黑"/>
        <family val="2"/>
        <charset val="134"/>
      </rPr>
      <t>月“出租车”承保情况统计表</t>
    </r>
    <phoneticPr fontId="4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</si>
</sst>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.00_ "/>
    <numFmt numFmtId="178" formatCode="_-* #,##0.00_-;\-* #,##0.00_-;_-* &quot;-&quot;??_-;_-@_-"/>
    <numFmt numFmtId="179" formatCode="0_);[Red]\(0\)"/>
  </numFmts>
  <fonts count="51">
    <font>
      <sz val="11"/>
      <color theme="1"/>
      <name val="宋体"/>
      <charset val="134"/>
      <scheme val="minor"/>
    </font>
    <font>
      <sz val="16"/>
      <name val="仿宋_GB2312"/>
      <charset val="134"/>
    </font>
    <font>
      <b/>
      <sz val="16"/>
      <name val="仿宋_GB2312"/>
      <charset val="134"/>
    </font>
    <font>
      <sz val="16"/>
      <name val="宋体"/>
      <family val="3"/>
      <charset val="134"/>
    </font>
    <font>
      <i/>
      <sz val="16"/>
      <name val="仿宋_GB2312"/>
      <charset val="134"/>
    </font>
    <font>
      <sz val="10"/>
      <name val="仿宋_GB2312"/>
      <charset val="134"/>
    </font>
    <font>
      <sz val="11"/>
      <name val="仿宋_GB2312"/>
      <charset val="134"/>
    </font>
    <font>
      <b/>
      <sz val="14"/>
      <name val="宋体"/>
      <family val="3"/>
      <charset val="134"/>
      <scheme val="minor"/>
    </font>
    <font>
      <b/>
      <sz val="11"/>
      <name val="仿宋_GB2312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仿宋_GB2312"/>
      <charset val="134"/>
    </font>
    <font>
      <sz val="11"/>
      <name val="仿宋"/>
      <family val="3"/>
      <charset val="134"/>
    </font>
    <font>
      <sz val="10"/>
      <name val="宋体"/>
      <family val="3"/>
      <charset val="134"/>
    </font>
    <font>
      <b/>
      <sz val="14"/>
      <name val="仿宋_GB2312"/>
      <charset val="134"/>
    </font>
    <font>
      <sz val="11"/>
      <name val="Times New Roman"/>
      <family val="1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0"/>
      <name val="宋体"/>
      <family val="3"/>
      <charset val="134"/>
      <scheme val="minor"/>
    </font>
    <font>
      <sz val="11"/>
      <color theme="6" tint="-0.249977111117893"/>
      <name val="仿宋_GB2312"/>
      <family val="3"/>
      <charset val="134"/>
    </font>
    <font>
      <sz val="11"/>
      <color indexed="8"/>
      <name val="仿宋_GB2312"/>
      <family val="3"/>
      <charset val="134"/>
    </font>
    <font>
      <sz val="16"/>
      <color indexed="8"/>
      <name val="仿宋_GB2312"/>
      <family val="3"/>
      <charset val="134"/>
    </font>
    <font>
      <b/>
      <sz val="20"/>
      <name val="仿宋_GB2312"/>
      <charset val="134"/>
    </font>
    <font>
      <b/>
      <u/>
      <sz val="20"/>
      <name val="仿宋_GB2312"/>
      <charset val="134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scheme val="minor"/>
    </font>
    <font>
      <b/>
      <sz val="12"/>
      <name val="仿宋_GB2312"/>
      <charset val="134"/>
    </font>
    <font>
      <sz val="12"/>
      <name val="仿宋_GB2312"/>
      <charset val="134"/>
    </font>
    <font>
      <sz val="12"/>
      <color indexed="8"/>
      <name val="仿宋_GB2312"/>
      <family val="3"/>
      <charset val="134"/>
    </font>
    <font>
      <i/>
      <sz val="12"/>
      <name val="仿宋_GB2312"/>
      <charset val="134"/>
    </font>
    <font>
      <sz val="12"/>
      <name val="仿宋_GB2312"/>
      <family val="3"/>
      <charset val="134"/>
    </font>
    <font>
      <sz val="12"/>
      <color indexed="8"/>
      <name val="仿宋_GB2312"/>
      <charset val="134"/>
    </font>
    <font>
      <i/>
      <sz val="12"/>
      <name val="仿宋_GB2312"/>
      <family val="3"/>
      <charset val="134"/>
    </font>
    <font>
      <b/>
      <sz val="20"/>
      <color theme="1"/>
      <name val="微软雅黑"/>
      <family val="2"/>
      <charset val="134"/>
    </font>
    <font>
      <b/>
      <u/>
      <sz val="20"/>
      <color theme="1"/>
      <name val="微软雅黑"/>
      <family val="2"/>
      <charset val="134"/>
    </font>
    <font>
      <sz val="9"/>
      <name val="宋体"/>
      <family val="3"/>
      <charset val="134"/>
    </font>
    <font>
      <sz val="20"/>
      <color theme="1"/>
      <name val="宋体"/>
      <family val="3"/>
      <charset val="134"/>
    </font>
    <font>
      <sz val="14"/>
      <color theme="1"/>
      <name val="微软雅黑"/>
      <family val="2"/>
      <charset val="134"/>
    </font>
    <font>
      <b/>
      <sz val="12"/>
      <color theme="1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6"/>
      <color rgb="FFC00000"/>
      <name val="宋体"/>
      <family val="3"/>
      <charset val="134"/>
      <scheme val="minor"/>
    </font>
    <font>
      <b/>
      <sz val="16"/>
      <color theme="1"/>
      <name val="宋体"/>
      <family val="3"/>
      <charset val="134"/>
    </font>
    <font>
      <b/>
      <sz val="16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5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213">
    <xf numFmtId="0" fontId="0" fillId="0" borderId="0">
      <alignment vertical="center"/>
    </xf>
    <xf numFmtId="0" fontId="17" fillId="0" borderId="0"/>
    <xf numFmtId="0" fontId="17" fillId="0" borderId="0"/>
    <xf numFmtId="0" fontId="17" fillId="0" borderId="0"/>
    <xf numFmtId="178" fontId="19" fillId="0" borderId="0" applyFont="0" applyFill="0" applyBorder="0" applyAlignment="0" applyProtection="0">
      <alignment vertical="center"/>
    </xf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>
      <alignment vertical="center"/>
    </xf>
    <xf numFmtId="0" fontId="21" fillId="0" borderId="0">
      <alignment vertical="center"/>
    </xf>
  </cellStyleXfs>
  <cellXfs count="293">
    <xf numFmtId="0" fontId="0" fillId="0" borderId="0" xfId="0">
      <alignment vertical="center"/>
    </xf>
    <xf numFmtId="0" fontId="1" fillId="0" borderId="0" xfId="0" applyFont="1" applyFill="1" applyAlignment="1"/>
    <xf numFmtId="0" fontId="2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5" fillId="0" borderId="0" xfId="0" applyNumberFormat="1" applyFont="1" applyFill="1" applyAlignment="1"/>
    <xf numFmtId="0" fontId="1" fillId="0" borderId="0" xfId="0" applyFont="1" applyFill="1" applyBorder="1" applyAlignment="1">
      <alignment vertical="center"/>
    </xf>
    <xf numFmtId="176" fontId="6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Alignment="1"/>
    <xf numFmtId="176" fontId="6" fillId="0" borderId="14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9" fillId="0" borderId="18" xfId="0" applyNumberFormat="1" applyFont="1" applyFill="1" applyBorder="1" applyAlignment="1">
      <alignment horizontal="right" vertical="center"/>
    </xf>
    <xf numFmtId="177" fontId="6" fillId="0" borderId="4" xfId="0" applyNumberFormat="1" applyFont="1" applyFill="1" applyBorder="1" applyAlignment="1">
      <alignment horizontal="right" vertical="center"/>
    </xf>
    <xf numFmtId="176" fontId="9" fillId="0" borderId="11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left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horizontal="right" vertical="center" wrapText="1"/>
    </xf>
    <xf numFmtId="176" fontId="10" fillId="0" borderId="4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31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/>
    <xf numFmtId="176" fontId="6" fillId="0" borderId="4" xfId="0" applyNumberFormat="1" applyFont="1" applyFill="1" applyBorder="1">
      <alignment vertical="center"/>
    </xf>
    <xf numFmtId="176" fontId="11" fillId="0" borderId="11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 wrapText="1"/>
    </xf>
    <xf numFmtId="176" fontId="10" fillId="0" borderId="11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12" fillId="0" borderId="4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Alignment="1"/>
    <xf numFmtId="0" fontId="6" fillId="0" borderId="0" xfId="0" applyFont="1" applyFill="1" applyAlignment="1"/>
    <xf numFmtId="0" fontId="6" fillId="0" borderId="0" xfId="0" applyFont="1" applyFill="1" applyAlignment="1">
      <alignment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right" vertical="center"/>
    </xf>
    <xf numFmtId="0" fontId="6" fillId="0" borderId="22" xfId="0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right" vertical="center"/>
    </xf>
    <xf numFmtId="176" fontId="6" fillId="0" borderId="3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9" fillId="0" borderId="4" xfId="0" applyNumberFormat="1" applyFont="1" applyFill="1" applyBorder="1" applyAlignment="1">
      <alignment vertical="center"/>
    </xf>
    <xf numFmtId="176" fontId="6" fillId="0" borderId="37" xfId="0" applyNumberFormat="1" applyFont="1" applyFill="1" applyBorder="1" applyAlignment="1"/>
    <xf numFmtId="176" fontId="6" fillId="0" borderId="37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18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horizontal="right" vertical="center"/>
    </xf>
    <xf numFmtId="176" fontId="6" fillId="0" borderId="4" xfId="212" applyNumberFormat="1" applyFont="1" applyFill="1" applyBorder="1" applyAlignment="1">
      <alignment vertical="center"/>
    </xf>
    <xf numFmtId="176" fontId="6" fillId="0" borderId="4" xfId="212" applyNumberFormat="1" applyFont="1" applyFill="1" applyBorder="1" applyAlignment="1">
      <alignment horizontal="center" vertical="center"/>
    </xf>
    <xf numFmtId="176" fontId="22" fillId="0" borderId="18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6" fontId="22" fillId="0" borderId="4" xfId="0" applyNumberFormat="1" applyFont="1" applyFill="1" applyBorder="1" applyAlignment="1">
      <alignment vertical="center"/>
    </xf>
    <xf numFmtId="176" fontId="22" fillId="0" borderId="11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right" vertical="center"/>
    </xf>
    <xf numFmtId="176" fontId="23" fillId="0" borderId="4" xfId="0" applyNumberFormat="1" applyFont="1" applyFill="1" applyBorder="1" applyAlignment="1">
      <alignment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4" fillId="0" borderId="11" xfId="0" applyNumberFormat="1" applyFont="1" applyFill="1" applyBorder="1" applyAlignment="1">
      <alignment horizontal="right" vertical="center"/>
    </xf>
    <xf numFmtId="176" fontId="25" fillId="0" borderId="18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horizontal="right" vertical="center"/>
    </xf>
    <xf numFmtId="176" fontId="25" fillId="0" borderId="4" xfId="0" applyNumberFormat="1" applyFont="1" applyFill="1" applyBorder="1" applyAlignment="1">
      <alignment vertical="center"/>
    </xf>
    <xf numFmtId="176" fontId="25" fillId="0" borderId="11" xfId="0" applyNumberFormat="1" applyFont="1" applyFill="1" applyBorder="1" applyAlignment="1">
      <alignment horizontal="right" vertical="center"/>
    </xf>
    <xf numFmtId="176" fontId="9" fillId="0" borderId="0" xfId="0" applyNumberFormat="1" applyFont="1" applyFill="1">
      <alignment vertical="center"/>
    </xf>
    <xf numFmtId="176" fontId="26" fillId="0" borderId="4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176" fontId="22" fillId="0" borderId="4" xfId="0" applyNumberFormat="1" applyFont="1" applyFill="1" applyBorder="1" applyAlignment="1">
      <alignment horizontal="center" vertical="center"/>
    </xf>
    <xf numFmtId="176" fontId="24" fillId="0" borderId="11" xfId="0" applyNumberFormat="1" applyFont="1" applyFill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176" fontId="25" fillId="0" borderId="18" xfId="0" applyNumberFormat="1" applyFont="1" applyFill="1" applyBorder="1" applyAlignment="1">
      <alignment horizontal="center" vertical="center"/>
    </xf>
    <xf numFmtId="176" fontId="25" fillId="0" borderId="4" xfId="0" applyNumberFormat="1" applyFont="1" applyFill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25" fillId="0" borderId="11" xfId="0" applyNumberFormat="1" applyFont="1" applyFill="1" applyBorder="1" applyAlignment="1">
      <alignment horizontal="center" vertical="center"/>
    </xf>
    <xf numFmtId="176" fontId="23" fillId="0" borderId="4" xfId="0" applyNumberFormat="1" applyFont="1" applyFill="1" applyBorder="1" applyAlignment="1"/>
    <xf numFmtId="176" fontId="22" fillId="2" borderId="4" xfId="0" applyNumberFormat="1" applyFont="1" applyFill="1" applyBorder="1" applyAlignment="1">
      <alignment horizontal="right" vertical="center"/>
    </xf>
    <xf numFmtId="176" fontId="22" fillId="0" borderId="4" xfId="0" applyNumberFormat="1" applyFont="1" applyBorder="1" applyAlignment="1"/>
    <xf numFmtId="176" fontId="22" fillId="0" borderId="38" xfId="0" applyNumberFormat="1" applyFont="1" applyFill="1" applyBorder="1" applyAlignment="1">
      <alignment horizontal="right" vertical="center"/>
    </xf>
    <xf numFmtId="176" fontId="22" fillId="0" borderId="22" xfId="0" applyNumberFormat="1" applyFont="1" applyFill="1" applyBorder="1" applyAlignment="1">
      <alignment horizontal="right" vertical="center"/>
    </xf>
    <xf numFmtId="176" fontId="22" fillId="0" borderId="32" xfId="0" applyNumberFormat="1" applyFont="1" applyFill="1" applyBorder="1" applyAlignment="1">
      <alignment horizontal="right" vertical="center"/>
    </xf>
    <xf numFmtId="176" fontId="22" fillId="0" borderId="4" xfId="0" applyNumberFormat="1" applyFont="1" applyFill="1" applyBorder="1" applyAlignment="1"/>
    <xf numFmtId="176" fontId="27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horizontal="right" vertical="center"/>
    </xf>
    <xf numFmtId="176" fontId="22" fillId="0" borderId="12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/>
    <xf numFmtId="176" fontId="6" fillId="0" borderId="32" xfId="0" applyNumberFormat="1" applyFont="1" applyFill="1" applyBorder="1" applyAlignment="1"/>
    <xf numFmtId="176" fontId="6" fillId="0" borderId="24" xfId="0" applyNumberFormat="1" applyFont="1" applyFill="1" applyBorder="1" applyAlignment="1">
      <alignment horizontal="right" vertical="center"/>
    </xf>
    <xf numFmtId="176" fontId="6" fillId="0" borderId="33" xfId="0" applyNumberFormat="1" applyFont="1" applyFill="1" applyBorder="1" applyAlignment="1"/>
    <xf numFmtId="176" fontId="6" fillId="0" borderId="38" xfId="0" applyNumberFormat="1" applyFont="1" applyFill="1" applyBorder="1" applyAlignment="1"/>
    <xf numFmtId="176" fontId="6" fillId="0" borderId="39" xfId="0" applyNumberFormat="1" applyFont="1" applyFill="1" applyBorder="1" applyAlignment="1"/>
    <xf numFmtId="176" fontId="6" fillId="0" borderId="13" xfId="0" applyNumberFormat="1" applyFont="1" applyFill="1" applyBorder="1" applyAlignment="1"/>
    <xf numFmtId="176" fontId="6" fillId="0" borderId="3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28" fillId="0" borderId="4" xfId="0" applyNumberFormat="1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right" vertical="center"/>
    </xf>
    <xf numFmtId="179" fontId="22" fillId="0" borderId="18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horizontal="right" vertical="center"/>
    </xf>
    <xf numFmtId="179" fontId="22" fillId="0" borderId="11" xfId="0" applyNumberFormat="1" applyFont="1" applyFill="1" applyBorder="1" applyAlignment="1">
      <alignment horizontal="right" vertical="center"/>
    </xf>
    <xf numFmtId="179" fontId="22" fillId="0" borderId="4" xfId="0" applyNumberFormat="1" applyFont="1" applyFill="1" applyBorder="1" applyAlignment="1">
      <alignment vertical="center"/>
    </xf>
    <xf numFmtId="176" fontId="9" fillId="0" borderId="4" xfId="153" applyNumberFormat="1" applyFont="1" applyFill="1" applyBorder="1" applyAlignment="1" applyProtection="1">
      <alignment horizontal="right" vertical="center"/>
    </xf>
    <xf numFmtId="176" fontId="9" fillId="0" borderId="8" xfId="156" applyNumberFormat="1" applyFont="1" applyFill="1" applyBorder="1" applyAlignment="1" applyProtection="1">
      <alignment horizontal="right" vertical="center"/>
    </xf>
    <xf numFmtId="176" fontId="15" fillId="0" borderId="4" xfId="4" applyNumberFormat="1" applyFont="1" applyFill="1" applyBorder="1" applyAlignment="1" applyProtection="1">
      <alignment horizontal="right" vertical="center" shrinkToFit="1"/>
      <protection locked="0"/>
    </xf>
    <xf numFmtId="176" fontId="9" fillId="0" borderId="4" xfId="156" applyNumberFormat="1" applyFont="1" applyFill="1" applyBorder="1" applyAlignment="1" applyProtection="1">
      <alignment horizontal="right"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11" fillId="0" borderId="4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6" fontId="27" fillId="0" borderId="11" xfId="0" applyNumberFormat="1" applyFont="1" applyFill="1" applyBorder="1" applyAlignment="1">
      <alignment horizontal="right" vertical="center"/>
    </xf>
    <xf numFmtId="176" fontId="16" fillId="0" borderId="4" xfId="0" applyNumberFormat="1" applyFont="1" applyFill="1" applyBorder="1" applyAlignment="1">
      <alignment horizontal="right" vertical="center"/>
    </xf>
    <xf numFmtId="176" fontId="9" fillId="0" borderId="4" xfId="207" applyNumberFormat="1" applyFont="1" applyFill="1" applyBorder="1" applyAlignment="1">
      <alignment horizontal="right"/>
    </xf>
    <xf numFmtId="176" fontId="9" fillId="0" borderId="4" xfId="209" applyNumberFormat="1" applyFont="1" applyFill="1" applyBorder="1" applyAlignment="1">
      <alignment horizontal="right"/>
    </xf>
    <xf numFmtId="176" fontId="9" fillId="0" borderId="4" xfId="208" applyNumberFormat="1" applyFont="1" applyFill="1" applyBorder="1" applyAlignment="1">
      <alignment horizontal="right"/>
    </xf>
    <xf numFmtId="176" fontId="9" fillId="0" borderId="4" xfId="210" applyNumberFormat="1" applyFont="1" applyFill="1" applyBorder="1" applyAlignment="1">
      <alignment horizontal="right"/>
    </xf>
    <xf numFmtId="176" fontId="16" fillId="0" borderId="11" xfId="0" applyNumberFormat="1" applyFont="1" applyFill="1" applyBorder="1" applyAlignment="1">
      <alignment horizontal="right" vertical="center"/>
    </xf>
    <xf numFmtId="176" fontId="16" fillId="0" borderId="18" xfId="0" applyNumberFormat="1" applyFont="1" applyFill="1" applyBorder="1" applyAlignment="1">
      <alignment horizontal="right" vertical="center"/>
    </xf>
    <xf numFmtId="176" fontId="27" fillId="0" borderId="4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 wrapText="1"/>
    </xf>
    <xf numFmtId="0" fontId="2" fillId="0" borderId="0" xfId="151" applyFont="1" applyFill="1" applyBorder="1" applyAlignment="1">
      <alignment vertical="center"/>
    </xf>
    <xf numFmtId="0" fontId="33" fillId="0" borderId="0" xfId="151" applyFont="1" applyFill="1" applyBorder="1" applyAlignment="1">
      <alignment horizontal="center" vertical="center"/>
    </xf>
    <xf numFmtId="0" fontId="2" fillId="0" borderId="0" xfId="151" applyFont="1" applyFill="1" applyBorder="1" applyAlignment="1">
      <alignment horizontal="center" vertical="center"/>
    </xf>
    <xf numFmtId="0" fontId="17" fillId="0" borderId="0" xfId="152"/>
    <xf numFmtId="0" fontId="33" fillId="0" borderId="0" xfId="151" applyFont="1" applyFill="1" applyBorder="1" applyAlignment="1">
      <alignment vertical="center"/>
    </xf>
    <xf numFmtId="0" fontId="34" fillId="0" borderId="0" xfId="151" applyFont="1" applyFill="1" applyAlignment="1"/>
    <xf numFmtId="177" fontId="35" fillId="0" borderId="4" xfId="151" applyNumberFormat="1" applyFont="1" applyFill="1" applyBorder="1" applyAlignment="1">
      <alignment horizontal="center" vertical="center"/>
    </xf>
    <xf numFmtId="177" fontId="34" fillId="0" borderId="4" xfId="151" applyNumberFormat="1" applyFont="1" applyFill="1" applyBorder="1" applyAlignment="1">
      <alignment horizontal="center" vertical="center"/>
    </xf>
    <xf numFmtId="177" fontId="18" fillId="0" borderId="4" xfId="151" applyNumberFormat="1" applyFont="1" applyFill="1" applyBorder="1" applyAlignment="1">
      <alignment horizontal="center" vertical="center"/>
    </xf>
    <xf numFmtId="177" fontId="36" fillId="0" borderId="4" xfId="151" applyNumberFormat="1" applyFont="1" applyFill="1" applyBorder="1" applyAlignment="1">
      <alignment horizontal="center" vertical="center"/>
    </xf>
    <xf numFmtId="176" fontId="5" fillId="0" borderId="0" xfId="151" applyNumberFormat="1" applyFont="1" applyFill="1" applyAlignment="1"/>
    <xf numFmtId="177" fontId="37" fillId="0" borderId="4" xfId="151" applyNumberFormat="1" applyFont="1" applyFill="1" applyBorder="1" applyAlignment="1">
      <alignment horizontal="center" vertical="center"/>
    </xf>
    <xf numFmtId="177" fontId="38" fillId="0" borderId="4" xfId="151" applyNumberFormat="1" applyFont="1" applyFill="1" applyBorder="1" applyAlignment="1">
      <alignment horizontal="center" vertical="center"/>
    </xf>
    <xf numFmtId="177" fontId="39" fillId="0" borderId="4" xfId="151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177" fontId="6" fillId="0" borderId="0" xfId="0" applyNumberFormat="1" applyFont="1" applyFill="1" applyAlignment="1"/>
    <xf numFmtId="177" fontId="9" fillId="0" borderId="0" xfId="0" applyNumberFormat="1" applyFont="1" applyFill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4" xfId="0" applyNumberFormat="1" applyFont="1" applyFill="1" applyBorder="1" applyAlignment="1">
      <alignment vertical="center"/>
    </xf>
    <xf numFmtId="176" fontId="22" fillId="0" borderId="48" xfId="0" applyNumberFormat="1" applyFont="1" applyFill="1" applyBorder="1" applyAlignment="1">
      <alignment horizontal="right" vertical="center"/>
    </xf>
    <xf numFmtId="176" fontId="9" fillId="0" borderId="8" xfId="153" applyNumberFormat="1" applyFont="1" applyFill="1" applyBorder="1" applyAlignment="1" applyProtection="1">
      <alignment horizontal="right" vertical="center"/>
    </xf>
    <xf numFmtId="176" fontId="24" fillId="0" borderId="4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7" fontId="6" fillId="0" borderId="32" xfId="0" applyNumberFormat="1" applyFont="1" applyFill="1" applyBorder="1" applyAlignment="1">
      <alignment vertical="center"/>
    </xf>
    <xf numFmtId="177" fontId="6" fillId="0" borderId="33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/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15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right" vertical="center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right" vertical="center"/>
    </xf>
    <xf numFmtId="176" fontId="6" fillId="0" borderId="34" xfId="0" applyNumberFormat="1" applyFont="1" applyFill="1" applyBorder="1" applyAlignment="1">
      <alignment horizontal="right" vertical="center"/>
    </xf>
    <xf numFmtId="0" fontId="1" fillId="0" borderId="4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57" fontId="44" fillId="0" borderId="0" xfId="0" applyNumberFormat="1" applyFont="1" applyBorder="1" applyAlignment="1">
      <alignment horizontal="center" vertical="center"/>
    </xf>
    <xf numFmtId="0" fontId="45" fillId="0" borderId="0" xfId="0" applyFont="1" applyBorder="1">
      <alignment vertical="center"/>
    </xf>
    <xf numFmtId="0" fontId="46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10" fontId="50" fillId="3" borderId="4" xfId="0" applyNumberFormat="1" applyFont="1" applyFill="1" applyBorder="1" applyAlignment="1">
      <alignment horizontal="center" vertical="center"/>
    </xf>
    <xf numFmtId="0" fontId="49" fillId="0" borderId="4" xfId="0" applyFont="1" applyFill="1" applyBorder="1" applyAlignment="1">
      <alignment horizontal="center" vertical="center"/>
    </xf>
    <xf numFmtId="0" fontId="45" fillId="0" borderId="0" xfId="0" applyFont="1">
      <alignment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176" fontId="9" fillId="0" borderId="11" xfId="0" applyNumberFormat="1" applyFont="1" applyFill="1" applyBorder="1" applyAlignment="1">
      <alignment horizontal="center" vertical="center"/>
    </xf>
    <xf numFmtId="177" fontId="50" fillId="0" borderId="4" xfId="0" applyNumberFormat="1" applyFont="1" applyBorder="1" applyAlignment="1">
      <alignment horizontal="center" vertical="center"/>
    </xf>
    <xf numFmtId="177" fontId="50" fillId="3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49" xfId="0" applyNumberFormat="1" applyFont="1" applyFill="1" applyBorder="1" applyAlignment="1">
      <alignment horizontal="right" vertical="center"/>
    </xf>
    <xf numFmtId="177" fontId="6" fillId="0" borderId="5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Alignment="1">
      <alignment horizontal="right" vertical="center"/>
    </xf>
    <xf numFmtId="177" fontId="6" fillId="0" borderId="4" xfId="0" applyNumberFormat="1" applyFont="1" applyFill="1" applyBorder="1" applyAlignment="1">
      <alignment horizontal="center" vertical="center"/>
    </xf>
    <xf numFmtId="177" fontId="6" fillId="0" borderId="48" xfId="0" applyNumberFormat="1" applyFont="1" applyFill="1" applyBorder="1" applyAlignment="1">
      <alignment horizontal="center" vertical="center"/>
    </xf>
    <xf numFmtId="177" fontId="9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48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/>
    <xf numFmtId="176" fontId="6" fillId="0" borderId="4" xfId="0" applyNumberFormat="1" applyFont="1" applyFill="1" applyBorder="1" applyAlignment="1"/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46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176" fontId="6" fillId="0" borderId="6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7" fontId="6" fillId="0" borderId="28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/>
    </xf>
    <xf numFmtId="176" fontId="6" fillId="0" borderId="61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0" xfId="0" applyNumberFormat="1" applyFont="1" applyFill="1" applyBorder="1" applyAlignment="1">
      <alignment horizontal="center" vertical="center" wrapText="1"/>
    </xf>
    <xf numFmtId="176" fontId="7" fillId="0" borderId="37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176" fontId="6" fillId="0" borderId="47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8" fillId="0" borderId="50" xfId="0" applyFont="1" applyFill="1" applyBorder="1" applyAlignment="1">
      <alignment horizontal="center" vertical="center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26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23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center" vertical="center" wrapText="1"/>
    </xf>
    <xf numFmtId="176" fontId="8" fillId="0" borderId="57" xfId="0" applyNumberFormat="1" applyFont="1" applyFill="1" applyBorder="1" applyAlignment="1">
      <alignment horizontal="left" vertical="center"/>
    </xf>
    <xf numFmtId="176" fontId="6" fillId="0" borderId="58" xfId="0" applyNumberFormat="1" applyFont="1" applyFill="1" applyBorder="1" applyAlignment="1">
      <alignment horizontal="center" vertical="center"/>
    </xf>
    <xf numFmtId="176" fontId="6" fillId="0" borderId="59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9" fillId="0" borderId="0" xfId="151" applyFont="1" applyFill="1" applyBorder="1" applyAlignment="1">
      <alignment horizontal="center" vertical="center"/>
    </xf>
    <xf numFmtId="0" fontId="32" fillId="0" borderId="0" xfId="152" applyFont="1" applyAlignment="1"/>
    <xf numFmtId="0" fontId="2" fillId="0" borderId="4" xfId="15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6" fillId="0" borderId="4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47" fillId="0" borderId="4" xfId="0" applyFont="1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</cellXfs>
  <cellStyles count="213">
    <cellStyle name="常规" xfId="0" builtinId="0"/>
    <cellStyle name="常规 10" xfId="41"/>
    <cellStyle name="常规 100" xfId="42"/>
    <cellStyle name="常规 101" xfId="1"/>
    <cellStyle name="常规 102" xfId="5"/>
    <cellStyle name="常规 103" xfId="43"/>
    <cellStyle name="常规 104" xfId="13"/>
    <cellStyle name="常规 105" xfId="45"/>
    <cellStyle name="常规 106" xfId="47"/>
    <cellStyle name="常规 107" xfId="38"/>
    <cellStyle name="常规 108" xfId="40"/>
    <cellStyle name="常规 109" xfId="3"/>
    <cellStyle name="常规 11" xfId="48"/>
    <cellStyle name="常规 110" xfId="44"/>
    <cellStyle name="常规 111" xfId="46"/>
    <cellStyle name="常规 112" xfId="37"/>
    <cellStyle name="常规 113" xfId="39"/>
    <cellStyle name="常规 114" xfId="2"/>
    <cellStyle name="常规 115" xfId="49"/>
    <cellStyle name="常规 116" xfId="51"/>
    <cellStyle name="常规 117" xfId="53"/>
    <cellStyle name="常规 118" xfId="55"/>
    <cellStyle name="常规 119" xfId="57"/>
    <cellStyle name="常规 12" xfId="211"/>
    <cellStyle name="常规 120" xfId="50"/>
    <cellStyle name="常规 121" xfId="52"/>
    <cellStyle name="常规 122" xfId="54"/>
    <cellStyle name="常规 123" xfId="56"/>
    <cellStyle name="常规 124" xfId="58"/>
    <cellStyle name="常规 125" xfId="59"/>
    <cellStyle name="常规 126" xfId="61"/>
    <cellStyle name="常规 127" xfId="63"/>
    <cellStyle name="常规 128" xfId="64"/>
    <cellStyle name="常规 129" xfId="66"/>
    <cellStyle name="常规 13" xfId="212"/>
    <cellStyle name="常规 130" xfId="60"/>
    <cellStyle name="常规 131" xfId="62"/>
    <cellStyle name="常规 133" xfId="65"/>
    <cellStyle name="常规 134" xfId="67"/>
    <cellStyle name="常规 135" xfId="68"/>
    <cellStyle name="常规 136" xfId="70"/>
    <cellStyle name="常规 137" xfId="10"/>
    <cellStyle name="常规 138" xfId="72"/>
    <cellStyle name="常规 139" xfId="74"/>
    <cellStyle name="常规 140" xfId="69"/>
    <cellStyle name="常规 141" xfId="71"/>
    <cellStyle name="常规 142" xfId="9"/>
    <cellStyle name="常规 143" xfId="73"/>
    <cellStyle name="常规 144" xfId="75"/>
    <cellStyle name="常规 145" xfId="76"/>
    <cellStyle name="常规 146" xfId="79"/>
    <cellStyle name="常规 147" xfId="82"/>
    <cellStyle name="常规 148" xfId="85"/>
    <cellStyle name="常规 149" xfId="88"/>
    <cellStyle name="常规 150" xfId="77"/>
    <cellStyle name="常规 151" xfId="80"/>
    <cellStyle name="常规 152" xfId="83"/>
    <cellStyle name="常规 153" xfId="86"/>
    <cellStyle name="常规 154" xfId="89"/>
    <cellStyle name="常规 155" xfId="91"/>
    <cellStyle name="常规 156" xfId="95"/>
    <cellStyle name="常规 157" xfId="99"/>
    <cellStyle name="常规 158" xfId="18"/>
    <cellStyle name="常规 159" xfId="17"/>
    <cellStyle name="常规 160" xfId="92"/>
    <cellStyle name="常规 161" xfId="96"/>
    <cellStyle name="常规 162" xfId="100"/>
    <cellStyle name="常规 163" xfId="19"/>
    <cellStyle name="常规 164" xfId="16"/>
    <cellStyle name="常规 165" xfId="22"/>
    <cellStyle name="常规 166" xfId="26"/>
    <cellStyle name="常规 167" xfId="30"/>
    <cellStyle name="常规 168" xfId="33"/>
    <cellStyle name="常规 169" xfId="103"/>
    <cellStyle name="常规 170" xfId="23"/>
    <cellStyle name="常规 171" xfId="27"/>
    <cellStyle name="常规 172" xfId="31"/>
    <cellStyle name="常规 173" xfId="34"/>
    <cellStyle name="常规 174" xfId="104"/>
    <cellStyle name="常规 175" xfId="107"/>
    <cellStyle name="常规 176" xfId="111"/>
    <cellStyle name="常规 177" xfId="115"/>
    <cellStyle name="常规 178" xfId="119"/>
    <cellStyle name="常规 179" xfId="123"/>
    <cellStyle name="常规 180" xfId="108"/>
    <cellStyle name="常规 181" xfId="112"/>
    <cellStyle name="常规 182" xfId="116"/>
    <cellStyle name="常规 183" xfId="120"/>
    <cellStyle name="常规 184" xfId="124"/>
    <cellStyle name="常规 185" xfId="127"/>
    <cellStyle name="常规 186" xfId="131"/>
    <cellStyle name="常规 187" xfId="135"/>
    <cellStyle name="常规 188" xfId="139"/>
    <cellStyle name="常规 189" xfId="143"/>
    <cellStyle name="常规 190" xfId="128"/>
    <cellStyle name="常规 191" xfId="132"/>
    <cellStyle name="常规 192" xfId="136"/>
    <cellStyle name="常规 193" xfId="140"/>
    <cellStyle name="常规 194" xfId="144"/>
    <cellStyle name="常规 195" xfId="8"/>
    <cellStyle name="常规 196" xfId="147"/>
    <cellStyle name="常规 197" xfId="148"/>
    <cellStyle name="常规 198" xfId="149"/>
    <cellStyle name="常规 199" xfId="150"/>
    <cellStyle name="常规 2" xfId="151"/>
    <cellStyle name="常规 200" xfId="78"/>
    <cellStyle name="常规 201" xfId="81"/>
    <cellStyle name="常规 202" xfId="84"/>
    <cellStyle name="常规 203" xfId="87"/>
    <cellStyle name="常规 204" xfId="90"/>
    <cellStyle name="常规 205" xfId="93"/>
    <cellStyle name="常规 206" xfId="97"/>
    <cellStyle name="常规 207" xfId="101"/>
    <cellStyle name="常规 208" xfId="20"/>
    <cellStyle name="常规 209" xfId="15"/>
    <cellStyle name="常规 210" xfId="94"/>
    <cellStyle name="常规 211" xfId="98"/>
    <cellStyle name="常规 212" xfId="102"/>
    <cellStyle name="常规 213" xfId="21"/>
    <cellStyle name="常规 214" xfId="14"/>
    <cellStyle name="常规 215" xfId="24"/>
    <cellStyle name="常规 216" xfId="28"/>
    <cellStyle name="常规 218" xfId="35"/>
    <cellStyle name="常规 219" xfId="105"/>
    <cellStyle name="常规 220" xfId="25"/>
    <cellStyle name="常规 221" xfId="29"/>
    <cellStyle name="常规 222" xfId="32"/>
    <cellStyle name="常规 223" xfId="36"/>
    <cellStyle name="常规 224" xfId="106"/>
    <cellStyle name="常规 225" xfId="109"/>
    <cellStyle name="常规 226" xfId="113"/>
    <cellStyle name="常规 227" xfId="117"/>
    <cellStyle name="常规 228" xfId="121"/>
    <cellStyle name="常规 229" xfId="125"/>
    <cellStyle name="常规 230" xfId="110"/>
    <cellStyle name="常规 231" xfId="114"/>
    <cellStyle name="常规 232" xfId="118"/>
    <cellStyle name="常规 233" xfId="122"/>
    <cellStyle name="常规 234" xfId="126"/>
    <cellStyle name="常规 235" xfId="129"/>
    <cellStyle name="常规 236" xfId="133"/>
    <cellStyle name="常规 237" xfId="137"/>
    <cellStyle name="常规 238" xfId="141"/>
    <cellStyle name="常规 239" xfId="145"/>
    <cellStyle name="常规 240" xfId="130"/>
    <cellStyle name="常规 241" xfId="134"/>
    <cellStyle name="常规 242" xfId="138"/>
    <cellStyle name="常规 243" xfId="142"/>
    <cellStyle name="常规 244" xfId="146"/>
    <cellStyle name="常规 245" xfId="7"/>
    <cellStyle name="常规 3" xfId="152"/>
    <cellStyle name="常规 4" xfId="153"/>
    <cellStyle name="常规 49" xfId="154"/>
    <cellStyle name="常规 5" xfId="156"/>
    <cellStyle name="常规 50" xfId="157"/>
    <cellStyle name="常规 51" xfId="158"/>
    <cellStyle name="常规 52" xfId="159"/>
    <cellStyle name="常规 53" xfId="160"/>
    <cellStyle name="常规 54" xfId="155"/>
    <cellStyle name="常规 55" xfId="161"/>
    <cellStyle name="常规 56" xfId="163"/>
    <cellStyle name="常规 57" xfId="165"/>
    <cellStyle name="常规 58" xfId="167"/>
    <cellStyle name="常规 59" xfId="169"/>
    <cellStyle name="常规 6" xfId="6"/>
    <cellStyle name="常规 60" xfId="162"/>
    <cellStyle name="常规 61" xfId="164"/>
    <cellStyle name="常规 62" xfId="166"/>
    <cellStyle name="常规 63" xfId="168"/>
    <cellStyle name="常规 64" xfId="170"/>
    <cellStyle name="常规 65" xfId="171"/>
    <cellStyle name="常规 66" xfId="173"/>
    <cellStyle name="常规 67" xfId="175"/>
    <cellStyle name="常规 68" xfId="177"/>
    <cellStyle name="常规 69" xfId="179"/>
    <cellStyle name="常规 7" xfId="181"/>
    <cellStyle name="常规 70" xfId="172"/>
    <cellStyle name="常规 71" xfId="174"/>
    <cellStyle name="常规 72" xfId="176"/>
    <cellStyle name="常规 73" xfId="178"/>
    <cellStyle name="常规 74" xfId="180"/>
    <cellStyle name="常规 75" xfId="182"/>
    <cellStyle name="常规 76" xfId="184"/>
    <cellStyle name="常规 77" xfId="186"/>
    <cellStyle name="常规 78" xfId="188"/>
    <cellStyle name="常规 79" xfId="190"/>
    <cellStyle name="常规 8" xfId="192"/>
    <cellStyle name="常规 80" xfId="183"/>
    <cellStyle name="常规 81" xfId="185"/>
    <cellStyle name="常规 82" xfId="187"/>
    <cellStyle name="常规 83" xfId="189"/>
    <cellStyle name="常规 84" xfId="191"/>
    <cellStyle name="常规 85" xfId="12"/>
    <cellStyle name="常规 86" xfId="193"/>
    <cellStyle name="常规 87" xfId="195"/>
    <cellStyle name="常规 88" xfId="197"/>
    <cellStyle name="常规 89" xfId="199"/>
    <cellStyle name="常规 9" xfId="201"/>
    <cellStyle name="常规 90" xfId="11"/>
    <cellStyle name="常规 91" xfId="194"/>
    <cellStyle name="常规 92" xfId="196"/>
    <cellStyle name="常规 93" xfId="198"/>
    <cellStyle name="常规 94" xfId="200"/>
    <cellStyle name="常规 95" xfId="202"/>
    <cellStyle name="常规 96" xfId="203"/>
    <cellStyle name="常规 97" xfId="204"/>
    <cellStyle name="常规 98" xfId="205"/>
    <cellStyle name="常规 99" xfId="206"/>
    <cellStyle name="常规_财字1号_5" xfId="207"/>
    <cellStyle name="常规_财字1号_6" xfId="208"/>
    <cellStyle name="常规_财字1号_8" xfId="209"/>
    <cellStyle name="常规_财字1号_9" xfId="210"/>
    <cellStyle name="千位分隔" xfId="4" builtinId="3"/>
  </cellStyles>
  <dxfs count="0"/>
  <tableStyles count="0" defaultTableStyle="TableStyleMedium9" defaultPivotStyle="PivotStyleLight16"/>
  <colors>
    <mruColors>
      <color rgb="FFFF0000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19050</xdr:rowOff>
    </xdr:from>
    <xdr:to>
      <xdr:col>2</xdr:col>
      <xdr:colOff>9525</xdr:colOff>
      <xdr:row>4</xdr:row>
      <xdr:rowOff>161925</xdr:rowOff>
    </xdr:to>
    <xdr:sp macro="" textlink="">
      <xdr:nvSpPr>
        <xdr:cNvPr id="2" name="直线 1"/>
        <xdr:cNvSpPr>
          <a:spLocks noChangeShapeType="1"/>
        </xdr:cNvSpPr>
      </xdr:nvSpPr>
      <xdr:spPr>
        <a:xfrm>
          <a:off x="266700" y="438150"/>
          <a:ext cx="1352550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49</xdr:row>
      <xdr:rowOff>19050</xdr:rowOff>
    </xdr:from>
    <xdr:to>
      <xdr:col>2</xdr:col>
      <xdr:colOff>9525</xdr:colOff>
      <xdr:row>51</xdr:row>
      <xdr:rowOff>171450</xdr:rowOff>
    </xdr:to>
    <xdr:sp macro="" textlink="">
      <xdr:nvSpPr>
        <xdr:cNvPr id="5" name="直线 4"/>
        <xdr:cNvSpPr>
          <a:spLocks noChangeShapeType="1"/>
        </xdr:cNvSpPr>
      </xdr:nvSpPr>
      <xdr:spPr>
        <a:xfrm>
          <a:off x="266700" y="862012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96</xdr:row>
      <xdr:rowOff>19050</xdr:rowOff>
    </xdr:from>
    <xdr:to>
      <xdr:col>2</xdr:col>
      <xdr:colOff>9525</xdr:colOff>
      <xdr:row>98</xdr:row>
      <xdr:rowOff>171450</xdr:rowOff>
    </xdr:to>
    <xdr:sp macro="" textlink="">
      <xdr:nvSpPr>
        <xdr:cNvPr id="8" name="直线 7"/>
        <xdr:cNvSpPr>
          <a:spLocks noChangeShapeType="1"/>
        </xdr:cNvSpPr>
      </xdr:nvSpPr>
      <xdr:spPr>
        <a:xfrm>
          <a:off x="266700" y="167640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143</xdr:row>
      <xdr:rowOff>19050</xdr:rowOff>
    </xdr:from>
    <xdr:to>
      <xdr:col>2</xdr:col>
      <xdr:colOff>9525</xdr:colOff>
      <xdr:row>145</xdr:row>
      <xdr:rowOff>171450</xdr:rowOff>
    </xdr:to>
    <xdr:sp macro="" textlink="">
      <xdr:nvSpPr>
        <xdr:cNvPr id="11" name="直线 10"/>
        <xdr:cNvSpPr>
          <a:spLocks noChangeShapeType="1"/>
        </xdr:cNvSpPr>
      </xdr:nvSpPr>
      <xdr:spPr>
        <a:xfrm>
          <a:off x="266700" y="24907875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190</xdr:row>
      <xdr:rowOff>19050</xdr:rowOff>
    </xdr:from>
    <xdr:to>
      <xdr:col>2</xdr:col>
      <xdr:colOff>9525</xdr:colOff>
      <xdr:row>192</xdr:row>
      <xdr:rowOff>171450</xdr:rowOff>
    </xdr:to>
    <xdr:sp macro="" textlink="">
      <xdr:nvSpPr>
        <xdr:cNvPr id="14" name="直线 13"/>
        <xdr:cNvSpPr>
          <a:spLocks noChangeShapeType="1"/>
        </xdr:cNvSpPr>
      </xdr:nvSpPr>
      <xdr:spPr>
        <a:xfrm>
          <a:off x="266700" y="330708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237</xdr:row>
      <xdr:rowOff>19050</xdr:rowOff>
    </xdr:from>
    <xdr:to>
      <xdr:col>2</xdr:col>
      <xdr:colOff>9525</xdr:colOff>
      <xdr:row>239</xdr:row>
      <xdr:rowOff>171450</xdr:rowOff>
    </xdr:to>
    <xdr:sp macro="" textlink="">
      <xdr:nvSpPr>
        <xdr:cNvPr id="17" name="直线 16"/>
        <xdr:cNvSpPr>
          <a:spLocks noChangeShapeType="1"/>
        </xdr:cNvSpPr>
      </xdr:nvSpPr>
      <xdr:spPr>
        <a:xfrm>
          <a:off x="266700" y="41224200"/>
          <a:ext cx="135255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284</xdr:row>
      <xdr:rowOff>19050</xdr:rowOff>
    </xdr:from>
    <xdr:to>
      <xdr:col>2</xdr:col>
      <xdr:colOff>9525</xdr:colOff>
      <xdr:row>286</xdr:row>
      <xdr:rowOff>171450</xdr:rowOff>
    </xdr:to>
    <xdr:sp macro="" textlink="">
      <xdr:nvSpPr>
        <xdr:cNvPr id="22" name="直线 17"/>
        <xdr:cNvSpPr>
          <a:spLocks noChangeShapeType="1"/>
        </xdr:cNvSpPr>
      </xdr:nvSpPr>
      <xdr:spPr>
        <a:xfrm>
          <a:off x="257175" y="4935855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200025</xdr:colOff>
      <xdr:row>284</xdr:row>
      <xdr:rowOff>0</xdr:rowOff>
    </xdr:from>
    <xdr:to>
      <xdr:col>1</xdr:col>
      <xdr:colOff>1304925</xdr:colOff>
      <xdr:row>286</xdr:row>
      <xdr:rowOff>152400</xdr:rowOff>
    </xdr:to>
    <xdr:sp macro="" textlink="">
      <xdr:nvSpPr>
        <xdr:cNvPr id="23" name="直线 17"/>
        <xdr:cNvSpPr>
          <a:spLocks noChangeShapeType="1"/>
        </xdr:cNvSpPr>
      </xdr:nvSpPr>
      <xdr:spPr>
        <a:xfrm>
          <a:off x="200025" y="49339500"/>
          <a:ext cx="136207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3</xdr:row>
      <xdr:rowOff>19050</xdr:rowOff>
    </xdr:from>
    <xdr:to>
      <xdr:col>1</xdr:col>
      <xdr:colOff>838200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>
        <a:xfrm>
          <a:off x="685800" y="600075"/>
          <a:ext cx="838200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9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9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0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0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0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0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0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0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1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1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14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5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16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17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18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19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0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1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22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3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4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5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6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7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28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29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30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1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32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33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34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35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6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7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38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39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0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1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2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3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44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45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46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47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48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49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50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51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2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3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54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5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6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7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8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59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60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61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62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3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64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65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66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67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8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69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70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1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2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3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4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5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76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77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3</xdr:row>
      <xdr:rowOff>19050</xdr:rowOff>
    </xdr:from>
    <xdr:to>
      <xdr:col>2</xdr:col>
      <xdr:colOff>9525</xdr:colOff>
      <xdr:row>5</xdr:row>
      <xdr:rowOff>161925</xdr:rowOff>
    </xdr:to>
    <xdr:sp macro="" textlink="">
      <xdr:nvSpPr>
        <xdr:cNvPr id="178" name="直线 1"/>
        <xdr:cNvSpPr>
          <a:spLocks noChangeShapeType="1"/>
        </xdr:cNvSpPr>
      </xdr:nvSpPr>
      <xdr:spPr>
        <a:xfrm>
          <a:off x="333375" y="542925"/>
          <a:ext cx="1343025" cy="48577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79" name="直线 13"/>
        <xdr:cNvSpPr>
          <a:spLocks noChangeShapeType="1"/>
        </xdr:cNvSpPr>
      </xdr:nvSpPr>
      <xdr:spPr>
        <a:xfrm>
          <a:off x="333375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411</xdr:row>
      <xdr:rowOff>19050</xdr:rowOff>
    </xdr:from>
    <xdr:to>
      <xdr:col>2</xdr:col>
      <xdr:colOff>9525</xdr:colOff>
      <xdr:row>413</xdr:row>
      <xdr:rowOff>161925</xdr:rowOff>
    </xdr:to>
    <xdr:sp macro="" textlink="">
      <xdr:nvSpPr>
        <xdr:cNvPr id="180" name="直线 22"/>
        <xdr:cNvSpPr>
          <a:spLocks noChangeShapeType="1"/>
        </xdr:cNvSpPr>
      </xdr:nvSpPr>
      <xdr:spPr>
        <a:xfrm>
          <a:off x="333375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9525</xdr:colOff>
      <xdr:row>537</xdr:row>
      <xdr:rowOff>19050</xdr:rowOff>
    </xdr:from>
    <xdr:to>
      <xdr:col>2</xdr:col>
      <xdr:colOff>9525</xdr:colOff>
      <xdr:row>539</xdr:row>
      <xdr:rowOff>161925</xdr:rowOff>
    </xdr:to>
    <xdr:sp macro="" textlink="">
      <xdr:nvSpPr>
        <xdr:cNvPr id="181" name="直线 28"/>
        <xdr:cNvSpPr>
          <a:spLocks noChangeShapeType="1"/>
        </xdr:cNvSpPr>
      </xdr:nvSpPr>
      <xdr:spPr>
        <a:xfrm>
          <a:off x="333375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0</xdr:colOff>
      <xdr:row>223</xdr:row>
      <xdr:rowOff>161925</xdr:rowOff>
    </xdr:to>
    <xdr:sp macro="" textlink="">
      <xdr:nvSpPr>
        <xdr:cNvPr id="182" name="直线 87"/>
        <xdr:cNvSpPr>
          <a:spLocks noChangeShapeType="1"/>
        </xdr:cNvSpPr>
      </xdr:nvSpPr>
      <xdr:spPr>
        <a:xfrm>
          <a:off x="323850" y="394811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221</xdr:row>
      <xdr:rowOff>19050</xdr:rowOff>
    </xdr:from>
    <xdr:to>
      <xdr:col>2</xdr:col>
      <xdr:colOff>9525</xdr:colOff>
      <xdr:row>223</xdr:row>
      <xdr:rowOff>161925</xdr:rowOff>
    </xdr:to>
    <xdr:sp macro="" textlink="">
      <xdr:nvSpPr>
        <xdr:cNvPr id="183" name="直线 88"/>
        <xdr:cNvSpPr>
          <a:spLocks noChangeShapeType="1"/>
        </xdr:cNvSpPr>
      </xdr:nvSpPr>
      <xdr:spPr>
        <a:xfrm>
          <a:off x="323850" y="39481125"/>
          <a:ext cx="1352550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4" name="直线 105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5" name="直线 106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411</xdr:row>
      <xdr:rowOff>19050</xdr:rowOff>
    </xdr:from>
    <xdr:to>
      <xdr:col>2</xdr:col>
      <xdr:colOff>0</xdr:colOff>
      <xdr:row>413</xdr:row>
      <xdr:rowOff>161925</xdr:rowOff>
    </xdr:to>
    <xdr:sp macro="" textlink="">
      <xdr:nvSpPr>
        <xdr:cNvPr id="186" name="直线 107"/>
        <xdr:cNvSpPr>
          <a:spLocks noChangeShapeType="1"/>
        </xdr:cNvSpPr>
      </xdr:nvSpPr>
      <xdr:spPr>
        <a:xfrm>
          <a:off x="323850" y="70904100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7" name="直线 120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8" name="直线 121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89" name="直线 122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0" name="直线 123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1" name="直线 124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152400</xdr:rowOff>
    </xdr:to>
    <xdr:sp macro="" textlink="">
      <xdr:nvSpPr>
        <xdr:cNvPr id="192" name="直线 125"/>
        <xdr:cNvSpPr>
          <a:spLocks noChangeShapeType="1"/>
        </xdr:cNvSpPr>
      </xdr:nvSpPr>
      <xdr:spPr>
        <a:xfrm>
          <a:off x="323850" y="93049725"/>
          <a:ext cx="1343025" cy="49530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1</xdr:col>
      <xdr:colOff>0</xdr:colOff>
      <xdr:row>537</xdr:row>
      <xdr:rowOff>19050</xdr:rowOff>
    </xdr:from>
    <xdr:to>
      <xdr:col>2</xdr:col>
      <xdr:colOff>0</xdr:colOff>
      <xdr:row>539</xdr:row>
      <xdr:rowOff>161925</xdr:rowOff>
    </xdr:to>
    <xdr:sp macro="" textlink="">
      <xdr:nvSpPr>
        <xdr:cNvPr id="193" name="直线 126"/>
        <xdr:cNvSpPr>
          <a:spLocks noChangeShapeType="1"/>
        </xdr:cNvSpPr>
      </xdr:nvSpPr>
      <xdr:spPr>
        <a:xfrm>
          <a:off x="323850" y="93049725"/>
          <a:ext cx="1343025" cy="504825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41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U213" sqref="U213"/>
    </sheetView>
  </sheetViews>
  <sheetFormatPr defaultColWidth="9" defaultRowHeight="13.5"/>
  <cols>
    <col min="1" max="1" width="3.375" style="8" customWidth="1"/>
    <col min="2" max="2" width="17.75" style="8" customWidth="1"/>
    <col min="3" max="5" width="9.125" style="8" customWidth="1"/>
    <col min="6" max="6" width="10" style="158" customWidth="1"/>
    <col min="7" max="7" width="9.125" style="8" customWidth="1"/>
    <col min="8" max="8" width="11.5" style="8" customWidth="1"/>
    <col min="9" max="12" width="9.125" style="8" customWidth="1"/>
    <col min="13" max="13" width="10.625" style="8" customWidth="1"/>
    <col min="14" max="14" width="9.125" style="158" customWidth="1"/>
    <col min="15" max="16384" width="9" style="8"/>
  </cols>
  <sheetData>
    <row r="1" spans="1:14" s="57" customFormat="1" ht="18.75">
      <c r="A1" s="218" t="s">
        <v>122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 s="57" customFormat="1" ht="14.25" thickBot="1">
      <c r="B2" s="59" t="s">
        <v>0</v>
      </c>
      <c r="C2" s="58"/>
      <c r="D2" s="58"/>
      <c r="F2" s="157"/>
      <c r="G2" s="73" t="s">
        <v>123</v>
      </c>
      <c r="H2" s="58"/>
      <c r="I2" s="58"/>
      <c r="J2" s="58"/>
      <c r="K2" s="58"/>
      <c r="L2" s="59" t="s">
        <v>1</v>
      </c>
      <c r="N2" s="166"/>
    </row>
    <row r="3" spans="1:14" s="57" customFormat="1" ht="13.5" customHeight="1">
      <c r="A3" s="214" t="s">
        <v>116</v>
      </c>
      <c r="B3" s="160" t="s">
        <v>3</v>
      </c>
      <c r="C3" s="219" t="s">
        <v>4</v>
      </c>
      <c r="D3" s="219"/>
      <c r="E3" s="219"/>
      <c r="F3" s="220"/>
      <c r="G3" s="219" t="s">
        <v>5</v>
      </c>
      <c r="H3" s="219"/>
      <c r="I3" s="219" t="s">
        <v>6</v>
      </c>
      <c r="J3" s="219"/>
      <c r="K3" s="219"/>
      <c r="L3" s="219"/>
      <c r="M3" s="219"/>
      <c r="N3" s="222" t="s">
        <v>7</v>
      </c>
    </row>
    <row r="4" spans="1:14" s="57" customFormat="1">
      <c r="A4" s="215"/>
      <c r="B4" s="58" t="s">
        <v>8</v>
      </c>
      <c r="C4" s="221" t="s">
        <v>9</v>
      </c>
      <c r="D4" s="221" t="s">
        <v>10</v>
      </c>
      <c r="E4" s="221" t="s">
        <v>11</v>
      </c>
      <c r="F4" s="202" t="s">
        <v>12</v>
      </c>
      <c r="G4" s="221" t="s">
        <v>13</v>
      </c>
      <c r="H4" s="221" t="s">
        <v>14</v>
      </c>
      <c r="I4" s="196" t="s">
        <v>13</v>
      </c>
      <c r="J4" s="221" t="s">
        <v>15</v>
      </c>
      <c r="K4" s="221"/>
      <c r="L4" s="221"/>
      <c r="M4" s="200" t="s">
        <v>12</v>
      </c>
      <c r="N4" s="223"/>
    </row>
    <row r="5" spans="1:14" s="57" customFormat="1" ht="14.25" thickBot="1">
      <c r="A5" s="217"/>
      <c r="B5" s="161" t="s">
        <v>16</v>
      </c>
      <c r="C5" s="221"/>
      <c r="D5" s="221"/>
      <c r="E5" s="221"/>
      <c r="F5" s="202" t="s">
        <v>17</v>
      </c>
      <c r="G5" s="221"/>
      <c r="H5" s="221"/>
      <c r="I5" s="33" t="s">
        <v>18</v>
      </c>
      <c r="J5" s="200" t="s">
        <v>9</v>
      </c>
      <c r="K5" s="200" t="s">
        <v>10</v>
      </c>
      <c r="L5" s="200" t="s">
        <v>11</v>
      </c>
      <c r="M5" s="200" t="s">
        <v>17</v>
      </c>
      <c r="N5" s="201" t="s">
        <v>17</v>
      </c>
    </row>
    <row r="6" spans="1:14" s="57" customFormat="1" ht="13.5" customHeight="1">
      <c r="A6" s="214" t="s">
        <v>2</v>
      </c>
      <c r="B6" s="156" t="s">
        <v>19</v>
      </c>
      <c r="C6" s="74">
        <v>3711.5264639999987</v>
      </c>
      <c r="D6" s="74">
        <v>26744.228535999999</v>
      </c>
      <c r="E6" s="74">
        <v>22203.245286000001</v>
      </c>
      <c r="F6" s="203">
        <f t="shared" ref="F6:F27" si="0">(D6-E6)/E6*100</f>
        <v>20.451889764345673</v>
      </c>
      <c r="G6" s="72">
        <v>194961</v>
      </c>
      <c r="H6" s="72">
        <v>20341628.16</v>
      </c>
      <c r="I6" s="72">
        <v>18133</v>
      </c>
      <c r="J6" s="71">
        <v>2491.174563</v>
      </c>
      <c r="K6" s="71">
        <v>12922.008855</v>
      </c>
      <c r="L6" s="71">
        <v>14505.331050000001</v>
      </c>
      <c r="M6" s="31">
        <f t="shared" ref="M6:M18" si="1">(K6-L6)/L6*100</f>
        <v>-10.915450254408366</v>
      </c>
      <c r="N6" s="167">
        <f t="shared" ref="N6:N18" si="2">D6/D327*100</f>
        <v>37.41454956975489</v>
      </c>
    </row>
    <row r="7" spans="1:14" s="57" customFormat="1" ht="13.5" customHeight="1">
      <c r="A7" s="215"/>
      <c r="B7" s="156" t="s">
        <v>20</v>
      </c>
      <c r="C7" s="74">
        <v>1136.6986219999999</v>
      </c>
      <c r="D7" s="74">
        <v>8585.5038879999993</v>
      </c>
      <c r="E7" s="74">
        <v>5568.2782960000004</v>
      </c>
      <c r="F7" s="203">
        <f t="shared" si="0"/>
        <v>54.185969730849074</v>
      </c>
      <c r="G7" s="72">
        <v>109433</v>
      </c>
      <c r="H7" s="72">
        <v>2297776.75</v>
      </c>
      <c r="I7" s="72">
        <v>9944</v>
      </c>
      <c r="J7" s="71">
        <v>847.82027400000015</v>
      </c>
      <c r="K7" s="71">
        <v>4831.2216470000003</v>
      </c>
      <c r="L7" s="71">
        <v>5360.3611129999999</v>
      </c>
      <c r="M7" s="31">
        <f t="shared" si="1"/>
        <v>-9.8713399124683114</v>
      </c>
      <c r="N7" s="167">
        <f t="shared" si="2"/>
        <v>37.046791263848604</v>
      </c>
    </row>
    <row r="8" spans="1:14" s="57" customFormat="1" ht="13.5" customHeight="1">
      <c r="A8" s="215"/>
      <c r="B8" s="156" t="s">
        <v>21</v>
      </c>
      <c r="C8" s="74">
        <v>97.267901000000165</v>
      </c>
      <c r="D8" s="74">
        <v>1264.157719</v>
      </c>
      <c r="E8" s="74">
        <v>2213.534502</v>
      </c>
      <c r="F8" s="203">
        <f t="shared" si="0"/>
        <v>-42.889631137089005</v>
      </c>
      <c r="G8" s="72">
        <v>1214</v>
      </c>
      <c r="H8" s="72">
        <v>1281761</v>
      </c>
      <c r="I8" s="72">
        <v>145</v>
      </c>
      <c r="J8" s="71">
        <v>57.512369000000092</v>
      </c>
      <c r="K8" s="71">
        <v>481.11290200000008</v>
      </c>
      <c r="L8" s="71">
        <v>3228.807699</v>
      </c>
      <c r="M8" s="31">
        <f t="shared" si="1"/>
        <v>-85.099363391972645</v>
      </c>
      <c r="N8" s="167">
        <f t="shared" si="2"/>
        <v>41.561060929107235</v>
      </c>
    </row>
    <row r="9" spans="1:14" s="57" customFormat="1" ht="13.5" customHeight="1">
      <c r="A9" s="215"/>
      <c r="B9" s="156" t="s">
        <v>22</v>
      </c>
      <c r="C9" s="74">
        <v>56.03254400000003</v>
      </c>
      <c r="D9" s="74">
        <v>656.29857000000004</v>
      </c>
      <c r="E9" s="74">
        <v>514.07396200000005</v>
      </c>
      <c r="F9" s="203">
        <f t="shared" si="0"/>
        <v>27.666176175637542</v>
      </c>
      <c r="G9" s="72">
        <v>70634</v>
      </c>
      <c r="H9" s="72">
        <v>769873.05</v>
      </c>
      <c r="I9" s="72">
        <v>2710</v>
      </c>
      <c r="J9" s="71">
        <v>46.038634999999999</v>
      </c>
      <c r="K9" s="71">
        <v>316.31917299999998</v>
      </c>
      <c r="L9" s="71">
        <v>319.97434500000003</v>
      </c>
      <c r="M9" s="31">
        <f t="shared" si="1"/>
        <v>-1.1423328329651083</v>
      </c>
      <c r="N9" s="167">
        <f t="shared" si="2"/>
        <v>35.90500771456032</v>
      </c>
    </row>
    <row r="10" spans="1:14" s="57" customFormat="1" ht="13.5" customHeight="1">
      <c r="A10" s="215"/>
      <c r="B10" s="156" t="s">
        <v>23</v>
      </c>
      <c r="C10" s="74">
        <v>9.1812840000000051</v>
      </c>
      <c r="D10" s="74">
        <v>134.279358</v>
      </c>
      <c r="E10" s="74">
        <v>106.230299</v>
      </c>
      <c r="F10" s="203">
        <f t="shared" si="0"/>
        <v>26.404010215578889</v>
      </c>
      <c r="G10" s="72">
        <v>3193</v>
      </c>
      <c r="H10" s="72">
        <v>226123.06</v>
      </c>
      <c r="I10" s="72">
        <v>20</v>
      </c>
      <c r="J10" s="71">
        <v>0</v>
      </c>
      <c r="K10" s="71">
        <v>26.153490999999999</v>
      </c>
      <c r="L10" s="71">
        <v>21.154066</v>
      </c>
      <c r="M10" s="31">
        <f t="shared" si="1"/>
        <v>23.633399839066392</v>
      </c>
      <c r="N10" s="167">
        <f t="shared" si="2"/>
        <v>46.549482014447904</v>
      </c>
    </row>
    <row r="11" spans="1:14" s="57" customFormat="1" ht="13.5" customHeight="1">
      <c r="A11" s="215"/>
      <c r="B11" s="156" t="s">
        <v>24</v>
      </c>
      <c r="C11" s="74">
        <v>1146.9332670000003</v>
      </c>
      <c r="D11" s="74">
        <v>5143.4054070000002</v>
      </c>
      <c r="E11" s="74">
        <v>3687.7138749999999</v>
      </c>
      <c r="F11" s="203">
        <f t="shared" si="0"/>
        <v>39.474091031533739</v>
      </c>
      <c r="G11" s="72">
        <v>6002</v>
      </c>
      <c r="H11" s="72">
        <v>4673869.87</v>
      </c>
      <c r="I11" s="72">
        <v>536</v>
      </c>
      <c r="J11" s="71">
        <v>174.84735500000011</v>
      </c>
      <c r="K11" s="71">
        <v>2153.658578</v>
      </c>
      <c r="L11" s="71">
        <v>1567.090837</v>
      </c>
      <c r="M11" s="31">
        <f t="shared" si="1"/>
        <v>37.430359947921772</v>
      </c>
      <c r="N11" s="167">
        <f t="shared" si="2"/>
        <v>54.904402883741511</v>
      </c>
    </row>
    <row r="12" spans="1:14" s="57" customFormat="1" ht="13.5" customHeight="1">
      <c r="A12" s="215"/>
      <c r="B12" s="156" t="s">
        <v>25</v>
      </c>
      <c r="C12" s="74">
        <v>320.73284500000045</v>
      </c>
      <c r="D12" s="74">
        <v>8152.4525530000001</v>
      </c>
      <c r="E12" s="74">
        <v>6375.0294009999998</v>
      </c>
      <c r="F12" s="203">
        <f t="shared" si="0"/>
        <v>27.881018897280541</v>
      </c>
      <c r="G12" s="74">
        <v>2635</v>
      </c>
      <c r="H12" s="74">
        <v>385508.02</v>
      </c>
      <c r="I12" s="74">
        <v>3633</v>
      </c>
      <c r="J12" s="71">
        <v>245.84824900000012</v>
      </c>
      <c r="K12" s="71">
        <v>3160.4205510000002</v>
      </c>
      <c r="L12" s="71">
        <v>2999.316527</v>
      </c>
      <c r="M12" s="31">
        <f t="shared" si="1"/>
        <v>5.3713578593567428</v>
      </c>
      <c r="N12" s="167">
        <f t="shared" si="2"/>
        <v>46.3204107631502</v>
      </c>
    </row>
    <row r="13" spans="1:14" s="58" customFormat="1" ht="13.5" customHeight="1">
      <c r="A13" s="215"/>
      <c r="B13" s="156" t="s">
        <v>26</v>
      </c>
      <c r="C13" s="74">
        <v>576.23110799999995</v>
      </c>
      <c r="D13" s="74">
        <v>4573.7771109999994</v>
      </c>
      <c r="E13" s="74">
        <v>5900.0562479999999</v>
      </c>
      <c r="F13" s="203">
        <f t="shared" si="0"/>
        <v>-22.479093101012086</v>
      </c>
      <c r="G13" s="72">
        <v>122014</v>
      </c>
      <c r="H13" s="72">
        <v>38108351.350000001</v>
      </c>
      <c r="I13" s="72">
        <v>9766</v>
      </c>
      <c r="J13" s="71">
        <v>296.94610199999988</v>
      </c>
      <c r="K13" s="71">
        <v>2977.2826749999999</v>
      </c>
      <c r="L13" s="71">
        <v>3083.3190020000002</v>
      </c>
      <c r="M13" s="31">
        <f t="shared" si="1"/>
        <v>-3.4390319954315336</v>
      </c>
      <c r="N13" s="167">
        <f t="shared" si="2"/>
        <v>26.637888623467965</v>
      </c>
    </row>
    <row r="14" spans="1:14" s="58" customFormat="1" ht="13.5" customHeight="1">
      <c r="A14" s="215"/>
      <c r="B14" s="156" t="s">
        <v>27</v>
      </c>
      <c r="C14" s="74">
        <v>15.35</v>
      </c>
      <c r="D14" s="74">
        <v>187.99037700000002</v>
      </c>
      <c r="E14" s="74">
        <v>-13.53</v>
      </c>
      <c r="F14" s="203">
        <f t="shared" si="0"/>
        <v>-1489.4336807095347</v>
      </c>
      <c r="G14" s="72">
        <v>37</v>
      </c>
      <c r="H14" s="72">
        <v>113015.15</v>
      </c>
      <c r="I14" s="72">
        <v>71</v>
      </c>
      <c r="J14" s="76">
        <v>11.121612000000027</v>
      </c>
      <c r="K14" s="71">
        <v>209.18326000000002</v>
      </c>
      <c r="L14" s="71">
        <v>483.54</v>
      </c>
      <c r="M14" s="31">
        <f t="shared" si="1"/>
        <v>-56.739202547876076</v>
      </c>
      <c r="N14" s="167">
        <f t="shared" si="2"/>
        <v>6.16028318729958</v>
      </c>
    </row>
    <row r="15" spans="1:14" s="58" customFormat="1" ht="13.5" customHeight="1">
      <c r="A15" s="215"/>
      <c r="B15" s="14" t="s">
        <v>28</v>
      </c>
      <c r="C15" s="74">
        <v>0</v>
      </c>
      <c r="D15" s="74">
        <v>123.91130200000001</v>
      </c>
      <c r="E15" s="74">
        <v>118.668919</v>
      </c>
      <c r="F15" s="203">
        <f t="shared" si="0"/>
        <v>4.4176546345720098</v>
      </c>
      <c r="G15" s="75">
        <v>32</v>
      </c>
      <c r="H15" s="75">
        <v>28933.51</v>
      </c>
      <c r="I15" s="75">
        <v>0</v>
      </c>
      <c r="J15" s="76">
        <v>0</v>
      </c>
      <c r="K15" s="71"/>
      <c r="L15" s="71">
        <v>3.68</v>
      </c>
      <c r="M15" s="31"/>
      <c r="N15" s="167">
        <f t="shared" si="2"/>
        <v>52.161938068210446</v>
      </c>
    </row>
    <row r="16" spans="1:14" s="58" customFormat="1" ht="13.5" customHeight="1">
      <c r="A16" s="215"/>
      <c r="B16" s="14" t="s">
        <v>29</v>
      </c>
      <c r="C16" s="74">
        <v>1.0430909999999995</v>
      </c>
      <c r="D16" s="74">
        <v>6.3801629999999996</v>
      </c>
      <c r="E16" s="74">
        <v>35.17</v>
      </c>
      <c r="F16" s="203">
        <f t="shared" si="0"/>
        <v>-81.859075916974703</v>
      </c>
      <c r="G16" s="75">
        <v>5</v>
      </c>
      <c r="H16" s="75">
        <v>2352.36</v>
      </c>
      <c r="I16" s="75">
        <v>0</v>
      </c>
      <c r="J16" s="76">
        <v>0</v>
      </c>
      <c r="K16" s="71"/>
      <c r="L16" s="71">
        <v>0</v>
      </c>
      <c r="M16" s="31" t="e">
        <f>(K16-L16)/L16*100</f>
        <v>#DIV/0!</v>
      </c>
      <c r="N16" s="167">
        <f t="shared" si="2"/>
        <v>3.4997597350159331</v>
      </c>
    </row>
    <row r="17" spans="1:14" s="58" customFormat="1" ht="13.5" customHeight="1">
      <c r="A17" s="215"/>
      <c r="B17" s="14" t="s">
        <v>30</v>
      </c>
      <c r="C17" s="74">
        <v>14.307973000000018</v>
      </c>
      <c r="D17" s="74">
        <v>57.043126000000015</v>
      </c>
      <c r="E17" s="74">
        <v>-168.08121299999999</v>
      </c>
      <c r="F17" s="203">
        <f t="shared" si="0"/>
        <v>-133.93783575324389</v>
      </c>
      <c r="G17" s="75">
        <v>-1</v>
      </c>
      <c r="H17" s="75">
        <v>81629.259999999995</v>
      </c>
      <c r="I17" s="75">
        <v>71</v>
      </c>
      <c r="J17" s="76">
        <v>11.121612000000027</v>
      </c>
      <c r="K17" s="71">
        <v>209.18326000000002</v>
      </c>
      <c r="L17" s="71">
        <v>479.85703999999998</v>
      </c>
      <c r="M17" s="31">
        <f t="shared" si="1"/>
        <v>-56.407170769027374</v>
      </c>
      <c r="N17" s="167">
        <f t="shared" si="2"/>
        <v>2.3225734652584351</v>
      </c>
    </row>
    <row r="18" spans="1:14" s="58" customFormat="1" ht="13.5" customHeight="1" thickBot="1">
      <c r="A18" s="216"/>
      <c r="B18" s="15" t="s">
        <v>31</v>
      </c>
      <c r="C18" s="16">
        <f>C6+C8+C9+C10+C11+C12+C13+C14</f>
        <v>5933.2554129999999</v>
      </c>
      <c r="D18" s="16">
        <f t="shared" ref="D18:K18" si="3">D6+D8+D9+D10+D11+D12+D13+D14</f>
        <v>46856.589631000003</v>
      </c>
      <c r="E18" s="16">
        <f t="shared" si="3"/>
        <v>40986.353573</v>
      </c>
      <c r="F18" s="204">
        <f t="shared" si="0"/>
        <v>14.322415990348198</v>
      </c>
      <c r="G18" s="16">
        <f t="shared" si="3"/>
        <v>400690</v>
      </c>
      <c r="H18" s="16">
        <f t="shared" si="3"/>
        <v>65900129.660000004</v>
      </c>
      <c r="I18" s="16">
        <f t="shared" si="3"/>
        <v>35014</v>
      </c>
      <c r="J18" s="16">
        <f t="shared" si="3"/>
        <v>3323.4888850000002</v>
      </c>
      <c r="K18" s="16">
        <f t="shared" si="3"/>
        <v>22246.139485</v>
      </c>
      <c r="L18" s="16">
        <v>26208.533525999999</v>
      </c>
      <c r="M18" s="16">
        <f t="shared" si="1"/>
        <v>-15.118717104370349</v>
      </c>
      <c r="N18" s="168">
        <f t="shared" si="2"/>
        <v>37.839828692548849</v>
      </c>
    </row>
    <row r="19" spans="1:14" s="57" customFormat="1" ht="14.25" thickTop="1">
      <c r="A19" s="233" t="s">
        <v>32</v>
      </c>
      <c r="B19" s="18" t="s">
        <v>19</v>
      </c>
      <c r="C19" s="21">
        <v>1011.798182</v>
      </c>
      <c r="D19" s="21">
        <v>9336.1616450000001</v>
      </c>
      <c r="E19" s="21">
        <v>7319.2295059999997</v>
      </c>
      <c r="F19" s="205">
        <f t="shared" si="0"/>
        <v>27.556618320912108</v>
      </c>
      <c r="G19" s="20">
        <v>63816</v>
      </c>
      <c r="H19" s="20">
        <v>7820557.3820489999</v>
      </c>
      <c r="I19" s="20">
        <v>5520</v>
      </c>
      <c r="J19" s="20">
        <v>504.52405599999997</v>
      </c>
      <c r="K19" s="20">
        <v>4035.0359539999999</v>
      </c>
      <c r="L19" s="22">
        <v>4421.4553679999999</v>
      </c>
      <c r="M19" s="111">
        <f t="shared" ref="M19:M31" si="4">(K19-L19)/L19*100</f>
        <v>-8.7396429871640393</v>
      </c>
      <c r="N19" s="169">
        <f t="shared" ref="N19:N27" si="5">D19/D327*100</f>
        <v>13.061071557472607</v>
      </c>
    </row>
    <row r="20" spans="1:14" s="57" customFormat="1">
      <c r="A20" s="234"/>
      <c r="B20" s="156" t="s">
        <v>20</v>
      </c>
      <c r="C20" s="21">
        <v>315.58176200000003</v>
      </c>
      <c r="D20" s="21">
        <v>2974.8396499999999</v>
      </c>
      <c r="E20" s="21">
        <v>1416.01361</v>
      </c>
      <c r="F20" s="203">
        <f t="shared" si="0"/>
        <v>110.08552664970502</v>
      </c>
      <c r="G20" s="20">
        <v>32935</v>
      </c>
      <c r="H20" s="20">
        <v>657740</v>
      </c>
      <c r="I20" s="20">
        <v>2698</v>
      </c>
      <c r="J20" s="20">
        <v>207.999965</v>
      </c>
      <c r="K20" s="20">
        <v>1237.5345110000001</v>
      </c>
      <c r="L20" s="22">
        <v>1196.10941</v>
      </c>
      <c r="M20" s="31">
        <f t="shared" si="4"/>
        <v>3.4633203830408825</v>
      </c>
      <c r="N20" s="167">
        <f t="shared" si="5"/>
        <v>12.836551586798425</v>
      </c>
    </row>
    <row r="21" spans="1:14" s="57" customFormat="1">
      <c r="A21" s="234"/>
      <c r="B21" s="156" t="s">
        <v>21</v>
      </c>
      <c r="C21" s="21">
        <v>2.6676329999999999</v>
      </c>
      <c r="D21" s="21">
        <v>92.704249000000004</v>
      </c>
      <c r="E21" s="21">
        <v>84.388903999999997</v>
      </c>
      <c r="F21" s="203">
        <f t="shared" si="0"/>
        <v>9.8535999472158196</v>
      </c>
      <c r="G21" s="20">
        <v>66</v>
      </c>
      <c r="H21" s="20">
        <v>116017.40515000001</v>
      </c>
      <c r="I21" s="20">
        <v>6</v>
      </c>
      <c r="J21" s="20"/>
      <c r="K21" s="20">
        <v>22.760467999999999</v>
      </c>
      <c r="L21" s="22">
        <v>26.457419000000002</v>
      </c>
      <c r="M21" s="31">
        <f t="shared" si="4"/>
        <v>-13.973211067942803</v>
      </c>
      <c r="N21" s="167">
        <f t="shared" si="5"/>
        <v>3.0477897521552286</v>
      </c>
    </row>
    <row r="22" spans="1:14" s="57" customFormat="1">
      <c r="A22" s="234"/>
      <c r="B22" s="156" t="s">
        <v>22</v>
      </c>
      <c r="C22" s="21">
        <v>72.144633999999996</v>
      </c>
      <c r="D22" s="21">
        <v>263.92112500000002</v>
      </c>
      <c r="E22" s="21">
        <v>117.010126</v>
      </c>
      <c r="F22" s="203">
        <f t="shared" si="0"/>
        <v>125.55409007934921</v>
      </c>
      <c r="G22" s="20">
        <v>26267</v>
      </c>
      <c r="H22" s="20">
        <v>596452.28749999998</v>
      </c>
      <c r="I22" s="20">
        <v>42</v>
      </c>
      <c r="J22" s="20">
        <v>0.74250000000000704</v>
      </c>
      <c r="K22" s="20">
        <v>36.453128</v>
      </c>
      <c r="L22" s="22">
        <v>60.307380999999999</v>
      </c>
      <c r="M22" s="31">
        <f t="shared" si="4"/>
        <v>-39.554450225586812</v>
      </c>
      <c r="N22" s="167">
        <f t="shared" si="5"/>
        <v>14.43868760701465</v>
      </c>
    </row>
    <row r="23" spans="1:14" s="57" customFormat="1">
      <c r="A23" s="234"/>
      <c r="B23" s="156" t="s">
        <v>23</v>
      </c>
      <c r="C23" s="21">
        <v>0.39388000000000001</v>
      </c>
      <c r="D23" s="21">
        <v>1.03277</v>
      </c>
      <c r="E23" s="21">
        <v>16.191654</v>
      </c>
      <c r="F23" s="203">
        <f t="shared" si="0"/>
        <v>-93.621590481120705</v>
      </c>
      <c r="G23" s="20">
        <v>13</v>
      </c>
      <c r="H23" s="20">
        <v>1030.5999999999999</v>
      </c>
      <c r="I23" s="20">
        <v>1</v>
      </c>
      <c r="J23" s="20"/>
      <c r="K23" s="20"/>
      <c r="L23" s="22"/>
      <c r="M23" s="31" t="e">
        <f t="shared" si="4"/>
        <v>#DIV/0!</v>
      </c>
      <c r="N23" s="167">
        <f t="shared" si="5"/>
        <v>0.3580215846732106</v>
      </c>
    </row>
    <row r="24" spans="1:14" s="57" customFormat="1">
      <c r="A24" s="234"/>
      <c r="B24" s="156" t="s">
        <v>24</v>
      </c>
      <c r="C24" s="21">
        <v>33.660184000000001</v>
      </c>
      <c r="D24" s="21">
        <v>272.58745199999998</v>
      </c>
      <c r="E24" s="21">
        <v>312.52191199999999</v>
      </c>
      <c r="F24" s="203">
        <f t="shared" si="0"/>
        <v>-12.778131217884011</v>
      </c>
      <c r="G24" s="20">
        <v>8774</v>
      </c>
      <c r="H24" s="20">
        <v>572711.99349999998</v>
      </c>
      <c r="I24" s="20">
        <v>76</v>
      </c>
      <c r="J24" s="20">
        <v>18.148723</v>
      </c>
      <c r="K24" s="20">
        <v>113.411948</v>
      </c>
      <c r="L24" s="22">
        <v>116.054564</v>
      </c>
      <c r="M24" s="31">
        <f t="shared" si="4"/>
        <v>-2.2770461659741397</v>
      </c>
      <c r="N24" s="167">
        <f t="shared" si="5"/>
        <v>2.9097942124670921</v>
      </c>
    </row>
    <row r="25" spans="1:14" s="57" customFormat="1">
      <c r="A25" s="234"/>
      <c r="B25" s="156" t="s">
        <v>25</v>
      </c>
      <c r="C25" s="20">
        <v>48.804600000000001</v>
      </c>
      <c r="D25" s="20">
        <v>1356.2855850000001</v>
      </c>
      <c r="E25" s="20">
        <v>825.19099700000004</v>
      </c>
      <c r="F25" s="203">
        <f t="shared" si="0"/>
        <v>64.360201448004901</v>
      </c>
      <c r="G25" s="22">
        <v>798</v>
      </c>
      <c r="H25" s="22">
        <v>94532.261199999994</v>
      </c>
      <c r="I25" s="22">
        <v>268</v>
      </c>
      <c r="J25" s="22">
        <v>1.853</v>
      </c>
      <c r="K25" s="22">
        <v>31.608944999999999</v>
      </c>
      <c r="L25" s="22">
        <v>15.884921</v>
      </c>
      <c r="M25" s="31"/>
      <c r="N25" s="167">
        <f t="shared" si="5"/>
        <v>7.7061111366077348</v>
      </c>
    </row>
    <row r="26" spans="1:14" s="58" customFormat="1">
      <c r="A26" s="234"/>
      <c r="B26" s="156" t="s">
        <v>26</v>
      </c>
      <c r="C26" s="20">
        <v>2163.79</v>
      </c>
      <c r="D26" s="20">
        <v>8374.7099999999991</v>
      </c>
      <c r="E26" s="20">
        <v>5888.62</v>
      </c>
      <c r="F26" s="203">
        <f t="shared" si="0"/>
        <v>42.218550356450223</v>
      </c>
      <c r="G26" s="20">
        <v>179488</v>
      </c>
      <c r="H26" s="20">
        <v>33987087.783</v>
      </c>
      <c r="I26" s="20">
        <v>14793</v>
      </c>
      <c r="J26" s="20">
        <v>491.50620699999899</v>
      </c>
      <c r="K26" s="20">
        <v>4104.8362820000002</v>
      </c>
      <c r="L26" s="22">
        <v>2340.0739779999999</v>
      </c>
      <c r="M26" s="31">
        <f t="shared" si="4"/>
        <v>75.41480827492029</v>
      </c>
      <c r="N26" s="167">
        <f t="shared" si="5"/>
        <v>48.77469689052441</v>
      </c>
    </row>
    <row r="27" spans="1:14" s="58" customFormat="1">
      <c r="A27" s="234"/>
      <c r="B27" s="156" t="s">
        <v>27</v>
      </c>
      <c r="C27" s="141">
        <v>3.15</v>
      </c>
      <c r="D27" s="141">
        <v>46.63</v>
      </c>
      <c r="E27" s="141">
        <v>10.47</v>
      </c>
      <c r="F27" s="203">
        <f t="shared" si="0"/>
        <v>345.36771728748812</v>
      </c>
      <c r="G27" s="20">
        <v>26</v>
      </c>
      <c r="H27" s="20">
        <v>7765.08</v>
      </c>
      <c r="I27" s="20"/>
      <c r="J27" s="20"/>
      <c r="K27" s="20"/>
      <c r="L27" s="20"/>
      <c r="M27" s="31"/>
      <c r="N27" s="167">
        <f t="shared" si="5"/>
        <v>1.5280250489831158</v>
      </c>
    </row>
    <row r="28" spans="1:14" s="58" customFormat="1">
      <c r="A28" s="234"/>
      <c r="B28" s="14" t="s">
        <v>28</v>
      </c>
      <c r="C28" s="40"/>
      <c r="D28" s="40">
        <v>34.456414000000002</v>
      </c>
      <c r="E28" s="40">
        <v>6.9773589999999999</v>
      </c>
      <c r="F28" s="203"/>
      <c r="G28" s="40">
        <v>19</v>
      </c>
      <c r="H28" s="40">
        <v>2457</v>
      </c>
      <c r="I28" s="40"/>
      <c r="J28" s="40"/>
      <c r="K28" s="40"/>
      <c r="L28" s="40"/>
      <c r="M28" s="31"/>
      <c r="N28" s="167"/>
    </row>
    <row r="29" spans="1:14" s="58" customFormat="1">
      <c r="A29" s="234"/>
      <c r="B29" s="14" t="s">
        <v>29</v>
      </c>
      <c r="C29" s="40">
        <v>2.5719180000000001</v>
      </c>
      <c r="D29" s="40">
        <v>11.594763</v>
      </c>
      <c r="E29" s="40">
        <v>2.0721099999999999</v>
      </c>
      <c r="F29" s="203">
        <f>(D29-E29)/E29*100</f>
        <v>459.56310234495277</v>
      </c>
      <c r="G29" s="40">
        <v>6</v>
      </c>
      <c r="H29" s="40">
        <v>5273.4393490000002</v>
      </c>
      <c r="I29" s="40"/>
      <c r="J29" s="40"/>
      <c r="K29" s="40"/>
      <c r="L29" s="40"/>
      <c r="M29" s="31"/>
      <c r="N29" s="167">
        <f>D29/D337*100</f>
        <v>6.3601642598241694</v>
      </c>
    </row>
    <row r="30" spans="1:14" s="58" customFormat="1">
      <c r="A30" s="234"/>
      <c r="B30" s="14" t="s">
        <v>30</v>
      </c>
      <c r="C30" s="141">
        <v>0.57736337400000004</v>
      </c>
      <c r="D30" s="141">
        <v>0.57999999999999996</v>
      </c>
      <c r="E30" s="141">
        <v>1.424821068</v>
      </c>
      <c r="F30" s="203"/>
      <c r="G30" s="40">
        <v>1</v>
      </c>
      <c r="H30" s="20">
        <v>34.641801999999998</v>
      </c>
      <c r="I30" s="40"/>
      <c r="J30" s="40"/>
      <c r="K30" s="40"/>
      <c r="L30" s="40"/>
      <c r="M30" s="31"/>
      <c r="N30" s="167">
        <f>D30/D338*100</f>
        <v>2.3615336400916946E-2</v>
      </c>
    </row>
    <row r="31" spans="1:14" s="58" customFormat="1" ht="14.25" thickBot="1">
      <c r="A31" s="235"/>
      <c r="B31" s="15" t="s">
        <v>31</v>
      </c>
      <c r="C31" s="16">
        <f>C19+C21+C22+C23+C24+C25+C26+C27</f>
        <v>3336.4091130000002</v>
      </c>
      <c r="D31" s="16">
        <f>D19+D21+D22+D23+D24+D25+D26+D27</f>
        <v>19744.032825999999</v>
      </c>
      <c r="E31" s="16">
        <f>E19+E21+E22+E23+E24+E25+E26+E27</f>
        <v>14573.623098999999</v>
      </c>
      <c r="F31" s="204">
        <f t="shared" ref="F31:F37" si="6">(D31-E31)/E31*100</f>
        <v>35.477860871499963</v>
      </c>
      <c r="G31" s="16">
        <f t="shared" ref="G31:K31" si="7">G19+G21+G22+G23+G24+G25+G26+G27</f>
        <v>279248</v>
      </c>
      <c r="H31" s="16">
        <f t="shared" si="7"/>
        <v>43196154.792398997</v>
      </c>
      <c r="I31" s="16">
        <f t="shared" si="7"/>
        <v>20706</v>
      </c>
      <c r="J31" s="16">
        <f t="shared" si="7"/>
        <v>1016.7744859999989</v>
      </c>
      <c r="K31" s="16">
        <f t="shared" si="7"/>
        <v>8344.1067250000015</v>
      </c>
      <c r="L31" s="16">
        <v>6980.2336309999991</v>
      </c>
      <c r="M31" s="16">
        <f t="shared" si="4"/>
        <v>19.539075138443636</v>
      </c>
      <c r="N31" s="168">
        <f>D31/D339*100</f>
        <v>15.944626480916948</v>
      </c>
    </row>
    <row r="32" spans="1:14" s="57" customFormat="1" ht="14.25" thickTop="1">
      <c r="A32" s="233" t="s">
        <v>33</v>
      </c>
      <c r="B32" s="156" t="s">
        <v>19</v>
      </c>
      <c r="C32" s="99">
        <v>2159.7357910000046</v>
      </c>
      <c r="D32" s="99">
        <v>17055.995161000003</v>
      </c>
      <c r="E32" s="99">
        <v>14333.925459</v>
      </c>
      <c r="F32" s="26">
        <f t="shared" si="6"/>
        <v>18.990399453283516</v>
      </c>
      <c r="G32" s="72">
        <v>124752</v>
      </c>
      <c r="H32" s="99">
        <v>20382668.382913001</v>
      </c>
      <c r="I32" s="72">
        <v>7977</v>
      </c>
      <c r="J32" s="99">
        <v>1340.8682530000001</v>
      </c>
      <c r="K32" s="99">
        <v>9141.5006809999995</v>
      </c>
      <c r="L32" s="99">
        <v>9111.2037049999999</v>
      </c>
      <c r="M32" s="31">
        <f t="shared" ref="M32:M40" si="8">(K32-L32)/L32*100</f>
        <v>0.33252440600547006</v>
      </c>
      <c r="N32" s="167">
        <f t="shared" ref="N32:N37" si="9">D32/D327*100</f>
        <v>23.860937904929298</v>
      </c>
    </row>
    <row r="33" spans="1:14" s="57" customFormat="1">
      <c r="A33" s="234"/>
      <c r="B33" s="156" t="s">
        <v>20</v>
      </c>
      <c r="C33" s="99">
        <v>660.47049499999957</v>
      </c>
      <c r="D33" s="99">
        <v>5183.9261079999997</v>
      </c>
      <c r="E33" s="99">
        <v>3370.908653</v>
      </c>
      <c r="F33" s="26">
        <f t="shared" si="6"/>
        <v>53.784235695217454</v>
      </c>
      <c r="G33" s="72">
        <v>61941</v>
      </c>
      <c r="H33" s="99">
        <v>1238820</v>
      </c>
      <c r="I33" s="72">
        <v>5881</v>
      </c>
      <c r="J33" s="99">
        <v>477.39963399999988</v>
      </c>
      <c r="K33" s="99">
        <v>3007.6965070000001</v>
      </c>
      <c r="L33" s="99">
        <v>2411.1499819999999</v>
      </c>
      <c r="M33" s="31">
        <f t="shared" si="8"/>
        <v>24.741162078402812</v>
      </c>
      <c r="N33" s="167">
        <f t="shared" si="9"/>
        <v>22.368847647802859</v>
      </c>
    </row>
    <row r="34" spans="1:14" s="57" customFormat="1">
      <c r="A34" s="234"/>
      <c r="B34" s="156" t="s">
        <v>21</v>
      </c>
      <c r="C34" s="99">
        <v>14.643170999999938</v>
      </c>
      <c r="D34" s="99">
        <v>678.73470999999995</v>
      </c>
      <c r="E34" s="99">
        <v>204.62489600000001</v>
      </c>
      <c r="F34" s="26">
        <f t="shared" si="6"/>
        <v>231.69703358089913</v>
      </c>
      <c r="G34" s="72">
        <v>248</v>
      </c>
      <c r="H34" s="99">
        <v>546437.59290000005</v>
      </c>
      <c r="I34" s="72">
        <v>88</v>
      </c>
      <c r="J34" s="99">
        <v>49.530382000000017</v>
      </c>
      <c r="K34" s="99">
        <v>117.10063000000001</v>
      </c>
      <c r="L34" s="99">
        <v>25.572436</v>
      </c>
      <c r="M34" s="31">
        <f t="shared" si="8"/>
        <v>357.91738417098793</v>
      </c>
      <c r="N34" s="167">
        <f t="shared" si="9"/>
        <v>22.314410783588254</v>
      </c>
    </row>
    <row r="35" spans="1:14" s="57" customFormat="1">
      <c r="A35" s="234"/>
      <c r="B35" s="156" t="s">
        <v>22</v>
      </c>
      <c r="C35" s="99">
        <v>80.431301000000019</v>
      </c>
      <c r="D35" s="99">
        <v>469.88387899999998</v>
      </c>
      <c r="E35" s="99">
        <v>66.252943000000002</v>
      </c>
      <c r="F35" s="26">
        <f t="shared" si="6"/>
        <v>609.22717953827339</v>
      </c>
      <c r="G35" s="72">
        <v>29702</v>
      </c>
      <c r="H35" s="99">
        <v>2442373.7821</v>
      </c>
      <c r="I35" s="72">
        <v>654</v>
      </c>
      <c r="J35" s="99">
        <v>5.8766369999999952</v>
      </c>
      <c r="K35" s="99">
        <v>60.958661999999997</v>
      </c>
      <c r="L35" s="99">
        <v>31.635790999999998</v>
      </c>
      <c r="M35" s="31">
        <f t="shared" si="8"/>
        <v>92.688913642146659</v>
      </c>
      <c r="N35" s="167">
        <f t="shared" si="9"/>
        <v>25.706568735084286</v>
      </c>
    </row>
    <row r="36" spans="1:14" s="57" customFormat="1">
      <c r="A36" s="234"/>
      <c r="B36" s="156" t="s">
        <v>23</v>
      </c>
      <c r="C36" s="99">
        <v>2.3148309999999981</v>
      </c>
      <c r="D36" s="99">
        <v>54.982920999999997</v>
      </c>
      <c r="E36" s="99">
        <v>50.920219000000003</v>
      </c>
      <c r="F36" s="26">
        <f t="shared" si="6"/>
        <v>7.9785634857540462</v>
      </c>
      <c r="G36" s="72">
        <v>1407</v>
      </c>
      <c r="H36" s="99">
        <v>119750.46728599998</v>
      </c>
      <c r="I36" s="72">
        <v>10</v>
      </c>
      <c r="J36" s="99">
        <v>6.708600000000331E-2</v>
      </c>
      <c r="K36" s="99">
        <v>25.293051000000002</v>
      </c>
      <c r="L36" s="99">
        <v>7.8232270000000002</v>
      </c>
      <c r="M36" s="31">
        <f t="shared" si="8"/>
        <v>223.30713399981877</v>
      </c>
      <c r="N36" s="167">
        <f t="shared" si="9"/>
        <v>19.060461193084567</v>
      </c>
    </row>
    <row r="37" spans="1:14" s="57" customFormat="1">
      <c r="A37" s="234"/>
      <c r="B37" s="156" t="s">
        <v>24</v>
      </c>
      <c r="C37" s="99">
        <v>171.26498500000002</v>
      </c>
      <c r="D37" s="99">
        <v>1101.6933770000001</v>
      </c>
      <c r="E37" s="99">
        <v>873.637291</v>
      </c>
      <c r="F37" s="26">
        <f t="shared" si="6"/>
        <v>26.104206900206606</v>
      </c>
      <c r="G37" s="72">
        <v>4830</v>
      </c>
      <c r="H37" s="99">
        <v>865597.21222800005</v>
      </c>
      <c r="I37" s="72">
        <v>203</v>
      </c>
      <c r="J37" s="99">
        <v>213.7652030000001</v>
      </c>
      <c r="K37" s="99">
        <v>622.11615400000005</v>
      </c>
      <c r="L37" s="99">
        <v>361.18771299999997</v>
      </c>
      <c r="M37" s="31">
        <f t="shared" si="8"/>
        <v>72.241782211456368</v>
      </c>
      <c r="N37" s="167">
        <f t="shared" si="9"/>
        <v>11.760266251389762</v>
      </c>
    </row>
    <row r="38" spans="1:14" s="57" customFormat="1">
      <c r="A38" s="234"/>
      <c r="B38" s="156" t="s">
        <v>25</v>
      </c>
      <c r="C38" s="99">
        <v>361.57203300000003</v>
      </c>
      <c r="D38" s="99">
        <v>454.57236100000006</v>
      </c>
      <c r="E38" s="99">
        <v>93.592500000000001</v>
      </c>
      <c r="F38" s="26"/>
      <c r="G38" s="74">
        <v>41</v>
      </c>
      <c r="H38" s="99">
        <v>10848.938270000001</v>
      </c>
      <c r="I38" s="74">
        <v>0</v>
      </c>
      <c r="J38" s="99">
        <v>6.4615559999999981</v>
      </c>
      <c r="K38" s="99">
        <v>29.868456999999999</v>
      </c>
      <c r="L38" s="99">
        <v>0</v>
      </c>
      <c r="M38" s="31"/>
      <c r="N38" s="167"/>
    </row>
    <row r="39" spans="1:14" s="58" customFormat="1">
      <c r="A39" s="234"/>
      <c r="B39" s="156" t="s">
        <v>26</v>
      </c>
      <c r="C39" s="99">
        <v>210.84485399999767</v>
      </c>
      <c r="D39" s="99">
        <v>1592.8089199999972</v>
      </c>
      <c r="E39" s="99">
        <v>1846.6556739999992</v>
      </c>
      <c r="F39" s="26">
        <f>(D39-E39)/E39*100</f>
        <v>-13.746295943203654</v>
      </c>
      <c r="G39" s="72">
        <v>154846</v>
      </c>
      <c r="H39" s="99">
        <v>67416239.217000008</v>
      </c>
      <c r="I39" s="72">
        <v>321</v>
      </c>
      <c r="J39" s="99">
        <v>45.879640999999822</v>
      </c>
      <c r="K39" s="99">
        <v>412.32799499999913</v>
      </c>
      <c r="L39" s="99">
        <v>430.58530100000019</v>
      </c>
      <c r="M39" s="31">
        <f t="shared" si="8"/>
        <v>-4.2401136215286277</v>
      </c>
      <c r="N39" s="167">
        <f>D39/D334*100</f>
        <v>9.2765925360428483</v>
      </c>
    </row>
    <row r="40" spans="1:14" s="58" customFormat="1">
      <c r="A40" s="234"/>
      <c r="B40" s="156" t="s">
        <v>27</v>
      </c>
      <c r="C40" s="99">
        <v>47.001733999999971</v>
      </c>
      <c r="D40" s="99">
        <v>271.77193799999998</v>
      </c>
      <c r="E40" s="99">
        <v>115.36412</v>
      </c>
      <c r="F40" s="26">
        <f>(D40-E40)/E40*100</f>
        <v>135.57752445040967</v>
      </c>
      <c r="G40" s="72">
        <v>20688</v>
      </c>
      <c r="H40" s="99">
        <v>99556.225844000001</v>
      </c>
      <c r="I40" s="72">
        <v>-0.68513601000000124</v>
      </c>
      <c r="J40" s="99">
        <v>0.22048899999999994</v>
      </c>
      <c r="K40" s="99">
        <v>1.448116</v>
      </c>
      <c r="L40" s="99">
        <v>-2.2420840000000002</v>
      </c>
      <c r="M40" s="31">
        <f t="shared" si="8"/>
        <v>-164.58794585751468</v>
      </c>
      <c r="N40" s="167">
        <f>D40/D335*100</f>
        <v>8.9057329803707113</v>
      </c>
    </row>
    <row r="41" spans="1:14" s="58" customFormat="1">
      <c r="A41" s="234"/>
      <c r="B41" s="14" t="s">
        <v>28</v>
      </c>
      <c r="C41" s="99">
        <v>0</v>
      </c>
      <c r="D41" s="99">
        <v>58.440893000000003</v>
      </c>
      <c r="E41" s="99">
        <v>28.467169999999999</v>
      </c>
      <c r="F41" s="26"/>
      <c r="G41" s="72">
        <v>13</v>
      </c>
      <c r="H41" s="99">
        <v>24778.789843999999</v>
      </c>
      <c r="I41" s="75">
        <v>-1.2460000000000007E-15</v>
      </c>
      <c r="J41" s="99">
        <v>0</v>
      </c>
      <c r="K41" s="99">
        <v>0</v>
      </c>
      <c r="L41" s="99">
        <v>0</v>
      </c>
      <c r="M41" s="31"/>
      <c r="N41" s="167"/>
    </row>
    <row r="42" spans="1:14" s="58" customFormat="1">
      <c r="A42" s="234"/>
      <c r="B42" s="14" t="s">
        <v>29</v>
      </c>
      <c r="C42" s="99">
        <v>3.3158489999999929</v>
      </c>
      <c r="D42" s="99">
        <v>37.661885999999996</v>
      </c>
      <c r="E42" s="99">
        <v>0.716534</v>
      </c>
      <c r="F42" s="26">
        <f>(D42-E42)/E42*100</f>
        <v>5156.1198770749179</v>
      </c>
      <c r="G42" s="72">
        <v>6</v>
      </c>
      <c r="H42" s="99">
        <v>10237.566500000001</v>
      </c>
      <c r="I42" s="75">
        <v>2.0819900000000001E-3</v>
      </c>
      <c r="J42" s="99">
        <v>0</v>
      </c>
      <c r="K42" s="99">
        <v>0</v>
      </c>
      <c r="L42" s="99">
        <v>0</v>
      </c>
      <c r="M42" s="31" t="e">
        <f>(K42-L42)/L42*100</f>
        <v>#DIV/0!</v>
      </c>
      <c r="N42" s="167">
        <f>D42/D337*100</f>
        <v>20.65896312798909</v>
      </c>
    </row>
    <row r="43" spans="1:14" s="58" customFormat="1">
      <c r="A43" s="234"/>
      <c r="B43" s="14" t="s">
        <v>30</v>
      </c>
      <c r="C43" s="99">
        <v>1.3480179999999997</v>
      </c>
      <c r="D43" s="99">
        <v>4.0621679999999998</v>
      </c>
      <c r="E43" s="99">
        <v>0.76918299999999995</v>
      </c>
      <c r="F43" s="26"/>
      <c r="G43" s="72">
        <v>10</v>
      </c>
      <c r="H43" s="99">
        <v>142.9485</v>
      </c>
      <c r="I43" s="75">
        <v>0</v>
      </c>
      <c r="J43" s="99">
        <v>-3.3599999999999998E-4</v>
      </c>
      <c r="K43" s="99">
        <v>0</v>
      </c>
      <c r="L43" s="99">
        <v>0</v>
      </c>
      <c r="M43" s="31" t="e">
        <f>(K43-L43)/L43*100</f>
        <v>#DIV/0!</v>
      </c>
      <c r="N43" s="167"/>
    </row>
    <row r="44" spans="1:14" s="58" customFormat="1" ht="14.25" thickBot="1">
      <c r="A44" s="235"/>
      <c r="B44" s="15" t="s">
        <v>31</v>
      </c>
      <c r="C44" s="16">
        <f t="shared" ref="C44:K44" si="10">C32+C34+C35+C36+C37+C38+C39+C40</f>
        <v>3047.8087000000019</v>
      </c>
      <c r="D44" s="16">
        <f t="shared" si="10"/>
        <v>21680.443266999999</v>
      </c>
      <c r="E44" s="16">
        <f t="shared" si="10"/>
        <v>17584.973101999996</v>
      </c>
      <c r="F44" s="204">
        <f>(D44-E44)/E44*100</f>
        <v>23.289601532198027</v>
      </c>
      <c r="G44" s="16">
        <f t="shared" si="10"/>
        <v>336514</v>
      </c>
      <c r="H44" s="16">
        <f t="shared" si="10"/>
        <v>91883471.818541005</v>
      </c>
      <c r="I44" s="16">
        <f t="shared" si="10"/>
        <v>9252.3148639899991</v>
      </c>
      <c r="J44" s="16">
        <f t="shared" si="10"/>
        <v>1662.669247</v>
      </c>
      <c r="K44" s="16">
        <f t="shared" si="10"/>
        <v>10410.613745999999</v>
      </c>
      <c r="L44" s="16">
        <v>9965.7660890000025</v>
      </c>
      <c r="M44" s="16">
        <f t="shared" ref="M44" si="11">(K44-L44)/L44*100</f>
        <v>4.4637577585832551</v>
      </c>
      <c r="N44" s="168">
        <f>D44/D339*100</f>
        <v>17.508407369430991</v>
      </c>
    </row>
    <row r="45" spans="1:14" s="57" customFormat="1" ht="14.25" thickTop="1">
      <c r="A45" s="60"/>
      <c r="B45" s="7"/>
      <c r="C45" s="120"/>
      <c r="D45" s="120"/>
      <c r="E45" s="120"/>
      <c r="F45" s="206"/>
      <c r="G45" s="120"/>
      <c r="H45" s="120"/>
      <c r="I45" s="120"/>
      <c r="J45" s="120"/>
      <c r="K45" s="120"/>
      <c r="L45" s="120"/>
      <c r="M45" s="120"/>
      <c r="N45" s="166"/>
    </row>
    <row r="46" spans="1:14" s="57" customFormat="1">
      <c r="A46" s="60"/>
      <c r="B46" s="7"/>
      <c r="C46" s="120"/>
      <c r="D46" s="120"/>
      <c r="E46" s="120"/>
      <c r="F46" s="206"/>
      <c r="G46" s="120"/>
      <c r="H46" s="120"/>
      <c r="I46" s="120"/>
      <c r="J46" s="120"/>
      <c r="K46" s="120"/>
      <c r="L46" s="120"/>
      <c r="M46" s="120"/>
      <c r="N46" s="166"/>
    </row>
    <row r="48" spans="1:14" s="57" customFormat="1" ht="18.75">
      <c r="A48" s="218" t="str">
        <f>A1</f>
        <v>2022年1-9月丹东市财产保险业务统计表</v>
      </c>
      <c r="B48" s="218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s="57" customFormat="1" ht="14.25" thickBot="1">
      <c r="B49" s="59" t="s">
        <v>0</v>
      </c>
      <c r="C49" s="58"/>
      <c r="D49" s="58"/>
      <c r="F49" s="157"/>
      <c r="G49" s="73" t="str">
        <f>G2</f>
        <v>（2022年1-9月）</v>
      </c>
      <c r="H49" s="58"/>
      <c r="I49" s="58"/>
      <c r="J49" s="58"/>
      <c r="K49" s="58"/>
      <c r="L49" s="59" t="s">
        <v>1</v>
      </c>
      <c r="N49" s="166"/>
    </row>
    <row r="50" spans="1:14" ht="13.5" customHeight="1">
      <c r="A50" s="214" t="s">
        <v>116</v>
      </c>
      <c r="B50" s="9" t="s">
        <v>3</v>
      </c>
      <c r="C50" s="224" t="s">
        <v>4</v>
      </c>
      <c r="D50" s="225"/>
      <c r="E50" s="225"/>
      <c r="F50" s="226"/>
      <c r="G50" s="219" t="s">
        <v>5</v>
      </c>
      <c r="H50" s="219"/>
      <c r="I50" s="219" t="s">
        <v>6</v>
      </c>
      <c r="J50" s="219"/>
      <c r="K50" s="219"/>
      <c r="L50" s="219"/>
      <c r="M50" s="219"/>
      <c r="N50" s="222" t="s">
        <v>7</v>
      </c>
    </row>
    <row r="51" spans="1:14">
      <c r="A51" s="215"/>
      <c r="B51" s="10" t="s">
        <v>8</v>
      </c>
      <c r="C51" s="227" t="s">
        <v>9</v>
      </c>
      <c r="D51" s="227" t="s">
        <v>10</v>
      </c>
      <c r="E51" s="227" t="s">
        <v>11</v>
      </c>
      <c r="F51" s="207" t="s">
        <v>12</v>
      </c>
      <c r="G51" s="221" t="s">
        <v>13</v>
      </c>
      <c r="H51" s="221" t="s">
        <v>14</v>
      </c>
      <c r="I51" s="196" t="s">
        <v>13</v>
      </c>
      <c r="J51" s="221" t="s">
        <v>15</v>
      </c>
      <c r="K51" s="221"/>
      <c r="L51" s="221"/>
      <c r="M51" s="200" t="s">
        <v>12</v>
      </c>
      <c r="N51" s="223"/>
    </row>
    <row r="52" spans="1:14">
      <c r="A52" s="230"/>
      <c r="B52" s="162" t="s">
        <v>16</v>
      </c>
      <c r="C52" s="228"/>
      <c r="D52" s="228"/>
      <c r="E52" s="228"/>
      <c r="F52" s="208" t="s">
        <v>17</v>
      </c>
      <c r="G52" s="221"/>
      <c r="H52" s="221"/>
      <c r="I52" s="33" t="s">
        <v>18</v>
      </c>
      <c r="J52" s="200" t="s">
        <v>9</v>
      </c>
      <c r="K52" s="200" t="s">
        <v>10</v>
      </c>
      <c r="L52" s="200" t="s">
        <v>11</v>
      </c>
      <c r="M52" s="200" t="s">
        <v>17</v>
      </c>
      <c r="N52" s="201" t="s">
        <v>17</v>
      </c>
    </row>
    <row r="53" spans="1:14" ht="14.25" customHeight="1">
      <c r="A53" s="215" t="s">
        <v>34</v>
      </c>
      <c r="B53" s="156" t="s">
        <v>19</v>
      </c>
      <c r="C53" s="71">
        <v>336.61496</v>
      </c>
      <c r="D53" s="71">
        <v>3442.2993590000001</v>
      </c>
      <c r="E53" s="163">
        <v>3210.6179999999999</v>
      </c>
      <c r="F53" s="203">
        <f>(D53-E53)/E53*100</f>
        <v>7.216098551743003</v>
      </c>
      <c r="G53" s="72">
        <v>22148</v>
      </c>
      <c r="H53" s="72">
        <v>4842963.66</v>
      </c>
      <c r="I53" s="72">
        <v>1234</v>
      </c>
      <c r="J53" s="72">
        <v>550.78371400000003</v>
      </c>
      <c r="K53" s="72">
        <v>2027.639688</v>
      </c>
      <c r="L53" s="72">
        <v>2545.5839999999998</v>
      </c>
      <c r="M53" s="31">
        <f t="shared" ref="M53:M65" si="12">(K53-L53)/L53*100</f>
        <v>-20.346777478173962</v>
      </c>
      <c r="N53" s="167">
        <f t="shared" ref="N53:N65" si="13">D53/D327*100</f>
        <v>4.8156962100393326</v>
      </c>
    </row>
    <row r="54" spans="1:14" ht="14.25" customHeight="1">
      <c r="A54" s="215"/>
      <c r="B54" s="156" t="s">
        <v>20</v>
      </c>
      <c r="C54" s="72">
        <v>118.39604</v>
      </c>
      <c r="D54" s="72">
        <v>1124.363212</v>
      </c>
      <c r="E54" s="72">
        <v>774.9</v>
      </c>
      <c r="F54" s="203">
        <f>(D54-E54)/E54*100</f>
        <v>45.097846431797649</v>
      </c>
      <c r="G54" s="72">
        <v>11502</v>
      </c>
      <c r="H54" s="72">
        <v>229540</v>
      </c>
      <c r="I54" s="72">
        <v>545</v>
      </c>
      <c r="J54" s="72">
        <v>251.46796399999999</v>
      </c>
      <c r="K54" s="72">
        <v>753.50532099999998</v>
      </c>
      <c r="L54" s="72">
        <v>756.16210000000001</v>
      </c>
      <c r="M54" s="31">
        <f t="shared" si="12"/>
        <v>-0.35135045779205659</v>
      </c>
      <c r="N54" s="167">
        <f t="shared" si="13"/>
        <v>4.8516720466383365</v>
      </c>
    </row>
    <row r="55" spans="1:14" ht="14.25" customHeight="1">
      <c r="A55" s="215"/>
      <c r="B55" s="156" t="s">
        <v>21</v>
      </c>
      <c r="C55" s="72">
        <v>14.593997999999999</v>
      </c>
      <c r="D55" s="72">
        <v>336.70547900000003</v>
      </c>
      <c r="E55" s="72">
        <v>312.4042</v>
      </c>
      <c r="F55" s="203">
        <f>(D55-E55)/E55*100</f>
        <v>7.7787939470724208</v>
      </c>
      <c r="G55" s="72">
        <v>451</v>
      </c>
      <c r="H55" s="72">
        <v>1042873.04</v>
      </c>
      <c r="I55" s="72">
        <v>18</v>
      </c>
      <c r="J55" s="72">
        <v>52.308618000000003</v>
      </c>
      <c r="K55" s="72">
        <v>177.654763</v>
      </c>
      <c r="L55" s="72">
        <v>46.286700000000003</v>
      </c>
      <c r="M55" s="31">
        <f t="shared" si="12"/>
        <v>283.81384501379443</v>
      </c>
      <c r="N55" s="167">
        <f t="shared" si="13"/>
        <v>11.069692268266122</v>
      </c>
    </row>
    <row r="56" spans="1:14" ht="14.25" customHeight="1">
      <c r="A56" s="215"/>
      <c r="B56" s="156" t="s">
        <v>22</v>
      </c>
      <c r="C56" s="72">
        <v>18.985768</v>
      </c>
      <c r="D56" s="72">
        <v>114.346541</v>
      </c>
      <c r="E56" s="72">
        <v>86.993499999999997</v>
      </c>
      <c r="F56" s="203">
        <f>(D56-E56)/E56*100</f>
        <v>31.442626173219846</v>
      </c>
      <c r="G56" s="72">
        <v>3822</v>
      </c>
      <c r="H56" s="72">
        <v>372885.64</v>
      </c>
      <c r="I56" s="72">
        <v>263</v>
      </c>
      <c r="J56" s="72">
        <v>11.755321</v>
      </c>
      <c r="K56" s="72">
        <v>97.607106000000002</v>
      </c>
      <c r="L56" s="72">
        <v>46.432099999999998</v>
      </c>
      <c r="M56" s="31">
        <f t="shared" si="12"/>
        <v>110.21471352792574</v>
      </c>
      <c r="N56" s="167">
        <f t="shared" si="13"/>
        <v>6.2557098619585405</v>
      </c>
    </row>
    <row r="57" spans="1:14" ht="14.25" customHeight="1">
      <c r="A57" s="215"/>
      <c r="B57" s="156" t="s">
        <v>23</v>
      </c>
      <c r="C57" s="72">
        <v>0.36792599999999998</v>
      </c>
      <c r="D57" s="72">
        <v>0.52358700000000002</v>
      </c>
      <c r="E57" s="72">
        <v>0</v>
      </c>
      <c r="F57" s="203"/>
      <c r="G57" s="72">
        <v>103</v>
      </c>
      <c r="H57" s="72">
        <v>55.5</v>
      </c>
      <c r="I57" s="72">
        <v>0</v>
      </c>
      <c r="J57" s="72">
        <v>0</v>
      </c>
      <c r="K57" s="72">
        <v>0</v>
      </c>
      <c r="L57" s="72">
        <v>0</v>
      </c>
      <c r="M57" s="31"/>
      <c r="N57" s="167">
        <f t="shared" si="13"/>
        <v>0.18150744837116914</v>
      </c>
    </row>
    <row r="58" spans="1:14" ht="14.25" customHeight="1">
      <c r="A58" s="215"/>
      <c r="B58" s="156" t="s">
        <v>24</v>
      </c>
      <c r="C58" s="72">
        <v>78.355491000000001</v>
      </c>
      <c r="D58" s="72">
        <v>608.15267200000005</v>
      </c>
      <c r="E58" s="72">
        <v>725.5</v>
      </c>
      <c r="F58" s="203">
        <f t="shared" ref="F58:F69" si="14">(D58-E58)/E58*100</f>
        <v>-16.174683390764983</v>
      </c>
      <c r="G58" s="72">
        <v>1100</v>
      </c>
      <c r="H58" s="72">
        <v>899769.42</v>
      </c>
      <c r="I58" s="72">
        <v>49</v>
      </c>
      <c r="J58" s="72">
        <v>35.633974000000002</v>
      </c>
      <c r="K58" s="72">
        <v>299.57338299999998</v>
      </c>
      <c r="L58" s="72">
        <v>379.16609999999997</v>
      </c>
      <c r="M58" s="31">
        <f t="shared" si="12"/>
        <v>-20.991517174135556</v>
      </c>
      <c r="N58" s="167">
        <f t="shared" si="13"/>
        <v>6.4918583460033892</v>
      </c>
    </row>
    <row r="59" spans="1:14" ht="14.25" customHeight="1">
      <c r="A59" s="215"/>
      <c r="B59" s="156" t="s">
        <v>25</v>
      </c>
      <c r="C59" s="74">
        <v>39.448549</v>
      </c>
      <c r="D59" s="74">
        <v>4477.7583649999997</v>
      </c>
      <c r="E59" s="74">
        <v>3691.54</v>
      </c>
      <c r="F59" s="203">
        <f t="shared" si="14"/>
        <v>21.297842228446655</v>
      </c>
      <c r="G59" s="74">
        <v>1042</v>
      </c>
      <c r="H59" s="74">
        <v>269734.78000000003</v>
      </c>
      <c r="I59" s="74">
        <v>1719</v>
      </c>
      <c r="J59" s="72">
        <v>48.686374999999998</v>
      </c>
      <c r="K59" s="74">
        <v>1119.647283</v>
      </c>
      <c r="L59" s="74">
        <v>1071.3811000000001</v>
      </c>
      <c r="M59" s="31">
        <f t="shared" si="12"/>
        <v>4.5050433501206948</v>
      </c>
      <c r="N59" s="167">
        <f t="shared" si="13"/>
        <v>25.441620839437689</v>
      </c>
    </row>
    <row r="60" spans="1:14" ht="14.25" customHeight="1">
      <c r="A60" s="215"/>
      <c r="B60" s="156" t="s">
        <v>26</v>
      </c>
      <c r="C60" s="72">
        <v>26.233415999999998</v>
      </c>
      <c r="D60" s="72">
        <v>271.68357800000001</v>
      </c>
      <c r="E60" s="72">
        <v>313.04809999999998</v>
      </c>
      <c r="F60" s="203">
        <f t="shared" si="14"/>
        <v>-13.213471667772451</v>
      </c>
      <c r="G60" s="72">
        <v>4400</v>
      </c>
      <c r="H60" s="72">
        <v>1344865.01</v>
      </c>
      <c r="I60" s="72">
        <v>40</v>
      </c>
      <c r="J60" s="72">
        <v>3.083717</v>
      </c>
      <c r="K60" s="72">
        <v>103.82893</v>
      </c>
      <c r="L60" s="72">
        <v>238.42619999999999</v>
      </c>
      <c r="M60" s="31">
        <f t="shared" si="12"/>
        <v>-56.452382330465355</v>
      </c>
      <c r="N60" s="167">
        <f t="shared" si="13"/>
        <v>1.582297675630935</v>
      </c>
    </row>
    <row r="61" spans="1:14" ht="14.25" customHeight="1">
      <c r="A61" s="215"/>
      <c r="B61" s="156" t="s">
        <v>27</v>
      </c>
      <c r="C61" s="72">
        <v>7.0309650000000001</v>
      </c>
      <c r="D61" s="72">
        <v>80.517572000000001</v>
      </c>
      <c r="E61" s="72">
        <v>110.5057</v>
      </c>
      <c r="F61" s="203">
        <f t="shared" si="14"/>
        <v>-27.137177539258158</v>
      </c>
      <c r="G61" s="72">
        <v>56</v>
      </c>
      <c r="H61" s="72">
        <v>7111.29</v>
      </c>
      <c r="I61" s="72">
        <v>1</v>
      </c>
      <c r="J61" s="72">
        <v>0</v>
      </c>
      <c r="K61" s="72">
        <v>90.672666000000007</v>
      </c>
      <c r="L61" s="72">
        <v>4051.3249999999998</v>
      </c>
      <c r="M61" s="31">
        <f t="shared" si="12"/>
        <v>-97.761900958328454</v>
      </c>
      <c r="N61" s="167">
        <f t="shared" si="13"/>
        <v>2.6384916770169751</v>
      </c>
    </row>
    <row r="62" spans="1:14" ht="14.25" customHeight="1">
      <c r="A62" s="215"/>
      <c r="B62" s="14" t="s">
        <v>28</v>
      </c>
      <c r="C62" s="75">
        <v>0</v>
      </c>
      <c r="D62" s="75">
        <v>12.158331</v>
      </c>
      <c r="E62" s="75">
        <v>14.9847</v>
      </c>
      <c r="F62" s="203">
        <f t="shared" si="14"/>
        <v>-18.861698932911565</v>
      </c>
      <c r="G62" s="75">
        <v>23</v>
      </c>
      <c r="H62" s="75">
        <v>1711.63</v>
      </c>
      <c r="I62" s="75">
        <v>0</v>
      </c>
      <c r="J62" s="72">
        <v>0</v>
      </c>
      <c r="K62" s="75">
        <v>0</v>
      </c>
      <c r="L62" s="75">
        <v>4.2173999999999996</v>
      </c>
      <c r="M62" s="31"/>
      <c r="N62" s="167">
        <f t="shared" si="13"/>
        <v>5.1181942114917263</v>
      </c>
    </row>
    <row r="63" spans="1:14" ht="14.25" customHeight="1">
      <c r="A63" s="215"/>
      <c r="B63" s="14" t="s">
        <v>29</v>
      </c>
      <c r="C63" s="75">
        <v>0</v>
      </c>
      <c r="D63" s="75">
        <v>8.9879979999999993</v>
      </c>
      <c r="E63" s="75">
        <v>19.936900000000001</v>
      </c>
      <c r="F63" s="203">
        <f t="shared" si="14"/>
        <v>-54.917775581961095</v>
      </c>
      <c r="G63" s="75">
        <v>8</v>
      </c>
      <c r="H63" s="75">
        <v>2215.9899999999998</v>
      </c>
      <c r="I63" s="75">
        <v>1</v>
      </c>
      <c r="J63" s="72">
        <v>0</v>
      </c>
      <c r="K63" s="75">
        <v>0.42304000000000003</v>
      </c>
      <c r="L63" s="75">
        <v>2.7</v>
      </c>
      <c r="M63" s="31">
        <f>(K63-L63)/L63*100</f>
        <v>-84.331851851851852</v>
      </c>
      <c r="N63" s="167">
        <f t="shared" si="13"/>
        <v>4.9302554650725599</v>
      </c>
    </row>
    <row r="64" spans="1:14" ht="14.25" customHeight="1">
      <c r="A64" s="215"/>
      <c r="B64" s="14" t="s">
        <v>30</v>
      </c>
      <c r="C64" s="75">
        <v>7.0309650000000001</v>
      </c>
      <c r="D64" s="75">
        <v>59.371243</v>
      </c>
      <c r="E64" s="75">
        <v>75.584000000000003</v>
      </c>
      <c r="F64" s="203">
        <f t="shared" si="14"/>
        <v>-21.449985446655383</v>
      </c>
      <c r="G64" s="75">
        <v>25</v>
      </c>
      <c r="H64" s="75">
        <v>3183.67</v>
      </c>
      <c r="I64" s="75">
        <v>0</v>
      </c>
      <c r="J64" s="72">
        <v>0</v>
      </c>
      <c r="K64" s="72">
        <v>90.249626000000006</v>
      </c>
      <c r="L64" s="75">
        <v>4044.4076</v>
      </c>
      <c r="M64" s="31">
        <f>(K64-L64)/L64*100</f>
        <v>-97.768532874876414</v>
      </c>
      <c r="N64" s="167">
        <f t="shared" si="13"/>
        <v>2.4173653034234235</v>
      </c>
    </row>
    <row r="65" spans="1:14" ht="14.25" customHeight="1" thickBot="1">
      <c r="A65" s="216"/>
      <c r="B65" s="15" t="s">
        <v>31</v>
      </c>
      <c r="C65" s="16">
        <f t="shared" ref="C65:K65" si="15">C53+C55+C56+C57+C58+C59+C60+C61</f>
        <v>521.63107300000001</v>
      </c>
      <c r="D65" s="16">
        <f t="shared" si="15"/>
        <v>9331.9871530000019</v>
      </c>
      <c r="E65" s="16">
        <v>8450.6095000000005</v>
      </c>
      <c r="F65" s="204">
        <f t="shared" si="14"/>
        <v>10.429752469333737</v>
      </c>
      <c r="G65" s="16">
        <f t="shared" si="15"/>
        <v>33122</v>
      </c>
      <c r="H65" s="16">
        <f>H53+H55+H56+H57+H58+H59+H60+H61</f>
        <v>8780258.3399999999</v>
      </c>
      <c r="I65" s="16">
        <f t="shared" si="15"/>
        <v>3324</v>
      </c>
      <c r="J65" s="16">
        <f t="shared" si="15"/>
        <v>702.25171899999998</v>
      </c>
      <c r="K65" s="16">
        <f t="shared" si="15"/>
        <v>3916.6238189999995</v>
      </c>
      <c r="L65" s="16">
        <v>8378.601200000001</v>
      </c>
      <c r="M65" s="16">
        <f t="shared" si="12"/>
        <v>-53.254442770232345</v>
      </c>
      <c r="N65" s="168">
        <f t="shared" si="13"/>
        <v>7.5362035097186073</v>
      </c>
    </row>
    <row r="66" spans="1:14" ht="14.25" thickTop="1">
      <c r="A66" s="234" t="s">
        <v>35</v>
      </c>
      <c r="B66" s="156" t="s">
        <v>19</v>
      </c>
      <c r="C66" s="32">
        <v>85.416297</v>
      </c>
      <c r="D66" s="32">
        <v>526.77818400000001</v>
      </c>
      <c r="E66" s="32">
        <v>431.13213999999999</v>
      </c>
      <c r="F66" s="203">
        <f t="shared" si="14"/>
        <v>22.184855900559867</v>
      </c>
      <c r="G66" s="31">
        <v>4736</v>
      </c>
      <c r="H66" s="31">
        <v>388012.877798</v>
      </c>
      <c r="I66" s="31">
        <v>423</v>
      </c>
      <c r="J66" s="31">
        <v>27.143018999999999</v>
      </c>
      <c r="K66" s="31">
        <v>220.157962</v>
      </c>
      <c r="L66" s="68">
        <v>391.19220300000001</v>
      </c>
      <c r="M66" s="31">
        <f t="shared" ref="M66:M82" si="16">(K66-L66)/L66*100</f>
        <v>-43.72128066161892</v>
      </c>
      <c r="N66" s="167">
        <f>D66/D327*100</f>
        <v>0.73695034616546329</v>
      </c>
    </row>
    <row r="67" spans="1:14">
      <c r="A67" s="234"/>
      <c r="B67" s="156" t="s">
        <v>20</v>
      </c>
      <c r="C67" s="31">
        <v>23.740182000000001</v>
      </c>
      <c r="D67" s="31">
        <v>189.38507999999999</v>
      </c>
      <c r="E67" s="31">
        <v>82.165756999999999</v>
      </c>
      <c r="F67" s="203">
        <f t="shared" si="14"/>
        <v>130.49149294638639</v>
      </c>
      <c r="G67" s="31">
        <v>2419</v>
      </c>
      <c r="H67" s="31">
        <v>48160</v>
      </c>
      <c r="I67" s="31">
        <v>168</v>
      </c>
      <c r="J67" s="31">
        <v>9.8541899999999991</v>
      </c>
      <c r="K67" s="31">
        <v>54.443159999999999</v>
      </c>
      <c r="L67" s="68">
        <v>78.694000000000003</v>
      </c>
      <c r="M67" s="31">
        <f t="shared" si="16"/>
        <v>-30.816631509390806</v>
      </c>
      <c r="N67" s="167">
        <f>D67/D328*100</f>
        <v>0.81720416399248508</v>
      </c>
    </row>
    <row r="68" spans="1:14">
      <c r="A68" s="234"/>
      <c r="B68" s="156" t="s">
        <v>21</v>
      </c>
      <c r="C68" s="31">
        <v>8.6122259999999997</v>
      </c>
      <c r="D68" s="31">
        <v>16.724131</v>
      </c>
      <c r="E68" s="31">
        <v>31.342223000000001</v>
      </c>
      <c r="F68" s="203">
        <f t="shared" si="14"/>
        <v>-46.64025267129265</v>
      </c>
      <c r="G68" s="31">
        <v>6</v>
      </c>
      <c r="H68" s="31">
        <v>18557.1813</v>
      </c>
      <c r="I68" s="31"/>
      <c r="J68" s="31"/>
      <c r="K68" s="31"/>
      <c r="L68" s="68"/>
      <c r="M68" s="31"/>
      <c r="N68" s="167">
        <f>D68/D329*100</f>
        <v>0.5498306240041011</v>
      </c>
    </row>
    <row r="69" spans="1:14">
      <c r="A69" s="234"/>
      <c r="B69" s="156" t="s">
        <v>22</v>
      </c>
      <c r="C69" s="31">
        <v>1.566198</v>
      </c>
      <c r="D69" s="31">
        <v>3.7031670000000001</v>
      </c>
      <c r="E69" s="31">
        <v>0.493392</v>
      </c>
      <c r="F69" s="203">
        <f t="shared" si="14"/>
        <v>650.55270454324352</v>
      </c>
      <c r="G69" s="31">
        <v>335</v>
      </c>
      <c r="H69" s="31">
        <v>26401.4</v>
      </c>
      <c r="I69" s="31"/>
      <c r="J69" s="31"/>
      <c r="K69" s="31"/>
      <c r="L69" s="68">
        <v>0.25625500000000001</v>
      </c>
      <c r="M69" s="31"/>
      <c r="N69" s="167">
        <f>D69/D330*100</f>
        <v>0.20259413288574615</v>
      </c>
    </row>
    <row r="70" spans="1:14">
      <c r="A70" s="234"/>
      <c r="B70" s="156" t="s">
        <v>23</v>
      </c>
      <c r="C70" s="31"/>
      <c r="D70" s="31"/>
      <c r="E70" s="31"/>
      <c r="F70" s="203"/>
      <c r="G70" s="31"/>
      <c r="H70" s="31"/>
      <c r="I70" s="31"/>
      <c r="J70" s="31"/>
      <c r="K70" s="31"/>
      <c r="L70" s="68"/>
      <c r="M70" s="31"/>
      <c r="N70" s="167"/>
    </row>
    <row r="71" spans="1:14">
      <c r="A71" s="234"/>
      <c r="B71" s="156" t="s">
        <v>24</v>
      </c>
      <c r="C71" s="31">
        <v>36.632100000000001</v>
      </c>
      <c r="D71" s="31">
        <v>214.96</v>
      </c>
      <c r="E71" s="31">
        <v>175.888169</v>
      </c>
      <c r="F71" s="203">
        <f>(D71-E71)/E71*100</f>
        <v>22.214018840573637</v>
      </c>
      <c r="G71" s="31">
        <v>150</v>
      </c>
      <c r="H71" s="31">
        <v>659958.04599999997</v>
      </c>
      <c r="I71" s="31">
        <v>14</v>
      </c>
      <c r="J71" s="31">
        <v>17</v>
      </c>
      <c r="K71" s="31">
        <v>49.555999999999997</v>
      </c>
      <c r="L71" s="68">
        <v>6.4975550000000002</v>
      </c>
      <c r="M71" s="31">
        <f>(K71-L71)/L71*100</f>
        <v>662.6868876061842</v>
      </c>
      <c r="N71" s="167">
        <f>D71/D332*100</f>
        <v>2.2946374065374298</v>
      </c>
    </row>
    <row r="72" spans="1:14">
      <c r="A72" s="234"/>
      <c r="B72" s="156" t="s">
        <v>25</v>
      </c>
      <c r="C72" s="33"/>
      <c r="D72" s="33"/>
      <c r="E72" s="33"/>
      <c r="F72" s="203"/>
      <c r="G72" s="33"/>
      <c r="H72" s="33"/>
      <c r="I72" s="33"/>
      <c r="J72" s="33"/>
      <c r="K72" s="33"/>
      <c r="L72" s="69"/>
      <c r="M72" s="31"/>
      <c r="N72" s="167"/>
    </row>
    <row r="73" spans="1:14">
      <c r="A73" s="234"/>
      <c r="B73" s="156" t="s">
        <v>26</v>
      </c>
      <c r="C73" s="31">
        <v>53.425578000000002</v>
      </c>
      <c r="D73" s="31">
        <v>111.32647</v>
      </c>
      <c r="E73" s="31">
        <v>192.802998</v>
      </c>
      <c r="F73" s="203">
        <f>(D73-E73)/E73*100</f>
        <v>-42.258952840556972</v>
      </c>
      <c r="G73" s="31">
        <v>971</v>
      </c>
      <c r="H73" s="31">
        <v>405266.73</v>
      </c>
      <c r="I73" s="31">
        <v>118</v>
      </c>
      <c r="J73" s="31">
        <v>1.491144</v>
      </c>
      <c r="K73" s="31">
        <v>21.516551</v>
      </c>
      <c r="L73" s="68">
        <v>49.665619</v>
      </c>
      <c r="M73" s="31">
        <f t="shared" si="16"/>
        <v>-56.677171384897065</v>
      </c>
      <c r="N73" s="167">
        <f>D73/D334*100</f>
        <v>0.64837049045782591</v>
      </c>
    </row>
    <row r="74" spans="1:14">
      <c r="A74" s="234"/>
      <c r="B74" s="156" t="s">
        <v>27</v>
      </c>
      <c r="C74" s="31"/>
      <c r="D74" s="31">
        <v>8</v>
      </c>
      <c r="E74" s="31">
        <v>0.56150900000000004</v>
      </c>
      <c r="F74" s="203"/>
      <c r="G74" s="31">
        <v>4</v>
      </c>
      <c r="H74" s="31">
        <v>1235</v>
      </c>
      <c r="I74" s="31"/>
      <c r="J74" s="31"/>
      <c r="K74" s="31"/>
      <c r="L74" s="31"/>
      <c r="M74" s="31"/>
      <c r="N74" s="167"/>
    </row>
    <row r="75" spans="1:14">
      <c r="A75" s="234"/>
      <c r="B75" s="14" t="s">
        <v>28</v>
      </c>
      <c r="C75" s="34"/>
      <c r="D75" s="34">
        <v>7.98</v>
      </c>
      <c r="E75" s="34">
        <v>0.56150900000000004</v>
      </c>
      <c r="F75" s="203"/>
      <c r="G75" s="34">
        <v>2</v>
      </c>
      <c r="H75" s="34">
        <v>1208.75</v>
      </c>
      <c r="I75" s="34"/>
      <c r="J75" s="34"/>
      <c r="K75" s="34"/>
      <c r="L75" s="34"/>
      <c r="M75" s="31"/>
      <c r="N75" s="167"/>
    </row>
    <row r="76" spans="1:14">
      <c r="A76" s="234"/>
      <c r="B76" s="14" t="s">
        <v>29</v>
      </c>
      <c r="C76" s="34"/>
      <c r="D76" s="34">
        <v>2.1697999999999999E-2</v>
      </c>
      <c r="E76" s="31"/>
      <c r="F76" s="203"/>
      <c r="G76" s="31">
        <v>2</v>
      </c>
      <c r="H76" s="31">
        <v>26</v>
      </c>
      <c r="I76" s="34"/>
      <c r="J76" s="34"/>
      <c r="K76" s="34"/>
      <c r="L76" s="34"/>
      <c r="M76" s="31"/>
      <c r="N76" s="167"/>
    </row>
    <row r="77" spans="1:14">
      <c r="A77" s="234"/>
      <c r="B77" s="14" t="s">
        <v>30</v>
      </c>
      <c r="C77" s="31"/>
      <c r="D77" s="31"/>
      <c r="E77" s="31"/>
      <c r="F77" s="203"/>
      <c r="G77" s="34"/>
      <c r="H77" s="34"/>
      <c r="I77" s="34"/>
      <c r="J77" s="34"/>
      <c r="K77" s="34"/>
      <c r="L77" s="34"/>
      <c r="M77" s="31"/>
      <c r="N77" s="167"/>
    </row>
    <row r="78" spans="1:14" ht="14.25" thickBot="1">
      <c r="A78" s="235"/>
      <c r="B78" s="15" t="s">
        <v>31</v>
      </c>
      <c r="C78" s="16">
        <f t="shared" ref="C78:K78" si="17">C66+C68+C69+C70+C71+C72+C73+C74</f>
        <v>185.652399</v>
      </c>
      <c r="D78" s="16">
        <f t="shared" si="17"/>
        <v>881.49195199999997</v>
      </c>
      <c r="E78" s="16">
        <v>832.22043099999996</v>
      </c>
      <c r="F78" s="204">
        <f t="shared" ref="F78:F84" si="18">(D78-E78)/E78*100</f>
        <v>5.9204892315363029</v>
      </c>
      <c r="G78" s="16">
        <f t="shared" si="17"/>
        <v>6202</v>
      </c>
      <c r="H78" s="16">
        <f t="shared" si="17"/>
        <v>1499431.2350979999</v>
      </c>
      <c r="I78" s="16">
        <f t="shared" si="17"/>
        <v>555</v>
      </c>
      <c r="J78" s="16">
        <f t="shared" si="17"/>
        <v>45.634162999999994</v>
      </c>
      <c r="K78" s="16">
        <f t="shared" si="17"/>
        <v>291.23051299999997</v>
      </c>
      <c r="L78" s="16">
        <v>447.61163199999999</v>
      </c>
      <c r="M78" s="16">
        <f t="shared" si="16"/>
        <v>-34.936786227217617</v>
      </c>
      <c r="N78" s="168">
        <f>D78/D339*100</f>
        <v>0.71186368278652346</v>
      </c>
    </row>
    <row r="79" spans="1:14" ht="14.25" thickTop="1">
      <c r="A79" s="231" t="s">
        <v>36</v>
      </c>
      <c r="B79" s="156" t="s">
        <v>19</v>
      </c>
      <c r="C79" s="23">
        <v>167.820032</v>
      </c>
      <c r="D79" s="23">
        <v>1173.479785</v>
      </c>
      <c r="E79" s="11">
        <v>1127.8046999999999</v>
      </c>
      <c r="F79" s="203">
        <f t="shared" si="18"/>
        <v>4.0499108577930283</v>
      </c>
      <c r="G79" s="23">
        <v>10290</v>
      </c>
      <c r="H79" s="23">
        <v>992054.16373999999</v>
      </c>
      <c r="I79" s="23">
        <v>824</v>
      </c>
      <c r="J79" s="23">
        <v>49.995930999999999</v>
      </c>
      <c r="K79" s="23">
        <v>511.09280799999999</v>
      </c>
      <c r="L79" s="23">
        <v>652.55330000000004</v>
      </c>
      <c r="M79" s="31">
        <f t="shared" si="16"/>
        <v>-21.677998103756437</v>
      </c>
      <c r="N79" s="167">
        <f t="shared" ref="N79:N84" si="19">D79/D327*100</f>
        <v>1.6416707449941084</v>
      </c>
    </row>
    <row r="80" spans="1:14">
      <c r="A80" s="215"/>
      <c r="B80" s="156" t="s">
        <v>20</v>
      </c>
      <c r="C80" s="23">
        <v>74.794524999999993</v>
      </c>
      <c r="D80" s="23">
        <v>485.630244</v>
      </c>
      <c r="E80" s="23">
        <v>173.32249999999999</v>
      </c>
      <c r="F80" s="203">
        <f t="shared" si="18"/>
        <v>180.18880641578562</v>
      </c>
      <c r="G80" s="23">
        <v>5509</v>
      </c>
      <c r="H80" s="23">
        <v>110180</v>
      </c>
      <c r="I80" s="23">
        <v>425</v>
      </c>
      <c r="J80" s="23">
        <v>21.567360999999998</v>
      </c>
      <c r="K80" s="23">
        <v>185.66420400000001</v>
      </c>
      <c r="L80" s="23">
        <v>210.8158</v>
      </c>
      <c r="M80" s="31">
        <f t="shared" si="16"/>
        <v>-11.930602924448728</v>
      </c>
      <c r="N80" s="167">
        <f t="shared" si="19"/>
        <v>2.0955138470120591</v>
      </c>
    </row>
    <row r="81" spans="1:14">
      <c r="A81" s="215"/>
      <c r="B81" s="156" t="s">
        <v>21</v>
      </c>
      <c r="C81" s="23">
        <v>2.8605849999999999</v>
      </c>
      <c r="D81" s="23">
        <v>22.438758</v>
      </c>
      <c r="E81" s="23">
        <v>23.895800000000001</v>
      </c>
      <c r="F81" s="203">
        <f t="shared" si="18"/>
        <v>-6.0974815657981791</v>
      </c>
      <c r="G81" s="23">
        <v>48</v>
      </c>
      <c r="H81" s="23">
        <v>129195.307957</v>
      </c>
      <c r="I81" s="23">
        <v>3</v>
      </c>
      <c r="J81" s="23">
        <v>0</v>
      </c>
      <c r="K81" s="23">
        <v>2.2120820000000001</v>
      </c>
      <c r="L81" s="23">
        <v>10.789</v>
      </c>
      <c r="M81" s="31">
        <f t="shared" si="16"/>
        <v>-79.496876448234303</v>
      </c>
      <c r="N81" s="167">
        <f t="shared" si="19"/>
        <v>0.73770746671483356</v>
      </c>
    </row>
    <row r="82" spans="1:14">
      <c r="A82" s="215"/>
      <c r="B82" s="156" t="s">
        <v>22</v>
      </c>
      <c r="C82" s="23">
        <v>0.59309900000000004</v>
      </c>
      <c r="D82" s="23">
        <v>3.9631050000000001</v>
      </c>
      <c r="E82" s="23">
        <v>5.0285000000000002</v>
      </c>
      <c r="F82" s="203">
        <f t="shared" si="18"/>
        <v>-21.187133339962216</v>
      </c>
      <c r="G82" s="23">
        <v>296</v>
      </c>
      <c r="H82" s="23">
        <v>19225.7</v>
      </c>
      <c r="I82" s="23">
        <v>4</v>
      </c>
      <c r="J82" s="23">
        <v>9.2999999999999999E-2</v>
      </c>
      <c r="K82" s="23">
        <v>0.81810000000000005</v>
      </c>
      <c r="L82" s="23">
        <v>1.4715</v>
      </c>
      <c r="M82" s="31">
        <f t="shared" si="16"/>
        <v>-44.403669724770637</v>
      </c>
      <c r="N82" s="167">
        <f t="shared" si="19"/>
        <v>0.21681491032139924</v>
      </c>
    </row>
    <row r="83" spans="1:14">
      <c r="A83" s="215"/>
      <c r="B83" s="156" t="s">
        <v>23</v>
      </c>
      <c r="C83" s="23">
        <v>4.9702160700000002</v>
      </c>
      <c r="D83" s="23">
        <v>60.086131930000001</v>
      </c>
      <c r="E83" s="23">
        <v>49.570399999999999</v>
      </c>
      <c r="F83" s="203">
        <f t="shared" si="18"/>
        <v>21.213732247470269</v>
      </c>
      <c r="G83" s="23">
        <v>674</v>
      </c>
      <c r="H83" s="23">
        <v>551578.43134678004</v>
      </c>
      <c r="I83" s="23">
        <v>0</v>
      </c>
      <c r="J83" s="23">
        <v>0</v>
      </c>
      <c r="K83" s="23">
        <v>0</v>
      </c>
      <c r="L83" s="23">
        <v>0</v>
      </c>
      <c r="M83" s="31"/>
      <c r="N83" s="167">
        <f t="shared" si="19"/>
        <v>20.829547886230429</v>
      </c>
    </row>
    <row r="84" spans="1:14">
      <c r="A84" s="215"/>
      <c r="B84" s="156" t="s">
        <v>24</v>
      </c>
      <c r="C84" s="23">
        <v>5.4073460000000004</v>
      </c>
      <c r="D84" s="23">
        <v>95.273206000000002</v>
      </c>
      <c r="E84" s="23">
        <v>39.164400000000001</v>
      </c>
      <c r="F84" s="203">
        <f t="shared" si="18"/>
        <v>143.26481702770883</v>
      </c>
      <c r="G84" s="23">
        <v>220</v>
      </c>
      <c r="H84" s="23">
        <v>170959.34739099999</v>
      </c>
      <c r="I84" s="23">
        <v>16</v>
      </c>
      <c r="J84" s="23">
        <v>7.6749999999999998</v>
      </c>
      <c r="K84" s="23">
        <v>12.682976</v>
      </c>
      <c r="L84" s="23">
        <v>142.3288</v>
      </c>
      <c r="M84" s="31">
        <f>(K84-L84)/L84*100</f>
        <v>-91.088960210442309</v>
      </c>
      <c r="N84" s="167">
        <f t="shared" si="19"/>
        <v>1.0170146182003457</v>
      </c>
    </row>
    <row r="85" spans="1:14">
      <c r="A85" s="215"/>
      <c r="B85" s="156" t="s">
        <v>25</v>
      </c>
      <c r="C85" s="23">
        <v>0</v>
      </c>
      <c r="D85" s="23">
        <v>4.47</v>
      </c>
      <c r="E85" s="23">
        <v>0</v>
      </c>
      <c r="F85" s="203"/>
      <c r="G85" s="23">
        <v>2</v>
      </c>
      <c r="H85" s="23">
        <v>1653.8</v>
      </c>
      <c r="I85" s="23">
        <v>0</v>
      </c>
      <c r="J85" s="23">
        <v>0</v>
      </c>
      <c r="K85" s="23">
        <v>0</v>
      </c>
      <c r="L85" s="23">
        <v>0</v>
      </c>
      <c r="M85" s="31"/>
      <c r="N85" s="167"/>
    </row>
    <row r="86" spans="1:14">
      <c r="A86" s="215"/>
      <c r="B86" s="156" t="s">
        <v>26</v>
      </c>
      <c r="C86" s="23">
        <v>116.26174</v>
      </c>
      <c r="D86" s="23">
        <v>340.51223499999998</v>
      </c>
      <c r="E86" s="23">
        <v>396.01850000000002</v>
      </c>
      <c r="F86" s="203">
        <f>(D86-E86)/E86*100</f>
        <v>-14.016078794298762</v>
      </c>
      <c r="G86" s="23">
        <v>9548</v>
      </c>
      <c r="H86" s="23">
        <v>1972865.26</v>
      </c>
      <c r="I86" s="23">
        <v>426</v>
      </c>
      <c r="J86" s="23">
        <v>15.282724</v>
      </c>
      <c r="K86" s="23">
        <v>186.77816200000001</v>
      </c>
      <c r="L86" s="23">
        <v>259.274</v>
      </c>
      <c r="M86" s="31">
        <f>(K86-L86)/L86*100</f>
        <v>-27.96109058370681</v>
      </c>
      <c r="N86" s="167">
        <f>D86/D334*100</f>
        <v>1.9831589451622822</v>
      </c>
    </row>
    <row r="87" spans="1:14">
      <c r="A87" s="215"/>
      <c r="B87" s="156" t="s">
        <v>27</v>
      </c>
      <c r="C87" s="23">
        <v>116.76</v>
      </c>
      <c r="D87" s="23">
        <v>166.53</v>
      </c>
      <c r="E87" s="23">
        <v>0</v>
      </c>
      <c r="F87" s="203" t="e">
        <f>(D87-E87)/E87*100</f>
        <v>#DIV/0!</v>
      </c>
      <c r="G87" s="23">
        <v>32</v>
      </c>
      <c r="H87" s="23">
        <v>528.85</v>
      </c>
      <c r="I87" s="23">
        <v>0</v>
      </c>
      <c r="J87" s="23">
        <v>0</v>
      </c>
      <c r="K87" s="23">
        <v>0</v>
      </c>
      <c r="L87" s="23">
        <v>0</v>
      </c>
      <c r="M87" s="31" t="e">
        <f>(K87-L87)/L87*100</f>
        <v>#DIV/0!</v>
      </c>
      <c r="N87" s="167">
        <f>D87/D335*100</f>
        <v>5.4570450655620464</v>
      </c>
    </row>
    <row r="88" spans="1:14">
      <c r="A88" s="215"/>
      <c r="B88" s="14" t="s">
        <v>28</v>
      </c>
      <c r="C88" s="23">
        <v>0</v>
      </c>
      <c r="D88" s="23">
        <v>0</v>
      </c>
      <c r="E88" s="23">
        <v>0</v>
      </c>
      <c r="F88" s="203" t="e">
        <f>(D88-E88)/E88*100</f>
        <v>#DIV/0!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23">
        <v>0</v>
      </c>
      <c r="M88" s="31"/>
      <c r="N88" s="167">
        <f>D88/D336*100</f>
        <v>0</v>
      </c>
    </row>
    <row r="89" spans="1:14">
      <c r="A89" s="215"/>
      <c r="B89" s="14" t="s">
        <v>29</v>
      </c>
      <c r="C89" s="23">
        <v>0</v>
      </c>
      <c r="D89" s="23">
        <v>0</v>
      </c>
      <c r="E89" s="13">
        <v>0</v>
      </c>
      <c r="F89" s="203"/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31" t="e">
        <f>(K89-L89)/L89*100</f>
        <v>#DIV/0!</v>
      </c>
      <c r="N89" s="167">
        <f>D89/D337*100</f>
        <v>0</v>
      </c>
    </row>
    <row r="90" spans="1:14">
      <c r="A90" s="215"/>
      <c r="B90" s="14" t="s">
        <v>30</v>
      </c>
      <c r="C90" s="33">
        <v>116.76</v>
      </c>
      <c r="D90" s="33">
        <v>166.53</v>
      </c>
      <c r="E90" s="33">
        <v>0</v>
      </c>
      <c r="F90" s="203"/>
      <c r="G90" s="61">
        <v>32</v>
      </c>
      <c r="H90" s="61">
        <v>528.85</v>
      </c>
      <c r="I90" s="77">
        <v>0</v>
      </c>
      <c r="J90" s="23">
        <v>0</v>
      </c>
      <c r="K90" s="23">
        <v>0</v>
      </c>
      <c r="L90" s="13">
        <v>0</v>
      </c>
      <c r="M90" s="31"/>
      <c r="N90" s="167"/>
    </row>
    <row r="91" spans="1:14" ht="14.25" thickBot="1">
      <c r="A91" s="216"/>
      <c r="B91" s="15" t="s">
        <v>31</v>
      </c>
      <c r="C91" s="16">
        <f t="shared" ref="C91:K91" si="20">C79+C81+C82+C83+C84+C85+C86+C87</f>
        <v>414.67301806999996</v>
      </c>
      <c r="D91" s="16">
        <f t="shared" si="20"/>
        <v>1866.75322093</v>
      </c>
      <c r="E91" s="16">
        <v>1641.4823000000001</v>
      </c>
      <c r="F91" s="204">
        <f>(D91-E91)/E91*100</f>
        <v>13.723627780208162</v>
      </c>
      <c r="G91" s="16">
        <f t="shared" si="20"/>
        <v>21110</v>
      </c>
      <c r="H91" s="16">
        <f t="shared" si="20"/>
        <v>3838060.8604347804</v>
      </c>
      <c r="I91" s="16">
        <f t="shared" si="20"/>
        <v>1273</v>
      </c>
      <c r="J91" s="16">
        <f t="shared" si="20"/>
        <v>73.046655000000001</v>
      </c>
      <c r="K91" s="16">
        <f t="shared" si="20"/>
        <v>713.58412799999996</v>
      </c>
      <c r="L91" s="16">
        <v>1066.4166</v>
      </c>
      <c r="M91" s="16">
        <f>(K91-L91)/L91*100</f>
        <v>-33.085800802425624</v>
      </c>
      <c r="N91" s="168">
        <f>D91/D339*100</f>
        <v>1.5075280264213173</v>
      </c>
    </row>
    <row r="92" spans="1:14" ht="14.25" thickTop="1"/>
    <row r="95" spans="1:14" s="57" customFormat="1" ht="18.75">
      <c r="A95" s="218" t="str">
        <f>A1</f>
        <v>2022年1-9月丹东市财产保险业务统计表</v>
      </c>
      <c r="B95" s="218"/>
      <c r="C95" s="218"/>
      <c r="D95" s="218"/>
      <c r="E95" s="218"/>
      <c r="F95" s="218"/>
      <c r="G95" s="218"/>
      <c r="H95" s="218"/>
      <c r="I95" s="218"/>
      <c r="J95" s="218"/>
      <c r="K95" s="218"/>
      <c r="L95" s="218"/>
      <c r="M95" s="218"/>
      <c r="N95" s="218"/>
    </row>
    <row r="96" spans="1:14" s="57" customFormat="1" ht="14.25" thickBot="1">
      <c r="B96" s="59" t="s">
        <v>0</v>
      </c>
      <c r="C96" s="58"/>
      <c r="D96" s="58"/>
      <c r="F96" s="157"/>
      <c r="G96" s="73" t="str">
        <f>G2</f>
        <v>（2022年1-9月）</v>
      </c>
      <c r="H96" s="58"/>
      <c r="I96" s="58"/>
      <c r="J96" s="58"/>
      <c r="K96" s="58"/>
      <c r="L96" s="59" t="s">
        <v>1</v>
      </c>
      <c r="N96" s="166"/>
    </row>
    <row r="97" spans="1:14" ht="13.5" customHeight="1">
      <c r="A97" s="214" t="s">
        <v>117</v>
      </c>
      <c r="B97" s="9" t="s">
        <v>3</v>
      </c>
      <c r="C97" s="224" t="s">
        <v>4</v>
      </c>
      <c r="D97" s="225"/>
      <c r="E97" s="225"/>
      <c r="F97" s="226"/>
      <c r="G97" s="219" t="s">
        <v>5</v>
      </c>
      <c r="H97" s="219"/>
      <c r="I97" s="219" t="s">
        <v>6</v>
      </c>
      <c r="J97" s="219"/>
      <c r="K97" s="219"/>
      <c r="L97" s="219"/>
      <c r="M97" s="219"/>
      <c r="N97" s="222" t="s">
        <v>7</v>
      </c>
    </row>
    <row r="98" spans="1:14">
      <c r="A98" s="215"/>
      <c r="B98" s="10" t="s">
        <v>8</v>
      </c>
      <c r="C98" s="227" t="s">
        <v>9</v>
      </c>
      <c r="D98" s="227" t="s">
        <v>10</v>
      </c>
      <c r="E98" s="227" t="s">
        <v>11</v>
      </c>
      <c r="F98" s="207" t="s">
        <v>12</v>
      </c>
      <c r="G98" s="221" t="s">
        <v>13</v>
      </c>
      <c r="H98" s="221" t="s">
        <v>14</v>
      </c>
      <c r="I98" s="196" t="s">
        <v>13</v>
      </c>
      <c r="J98" s="221" t="s">
        <v>15</v>
      </c>
      <c r="K98" s="221"/>
      <c r="L98" s="221"/>
      <c r="M98" s="200" t="s">
        <v>12</v>
      </c>
      <c r="N98" s="223"/>
    </row>
    <row r="99" spans="1:14">
      <c r="A99" s="230"/>
      <c r="B99" s="162" t="s">
        <v>16</v>
      </c>
      <c r="C99" s="228"/>
      <c r="D99" s="228"/>
      <c r="E99" s="228"/>
      <c r="F99" s="208" t="s">
        <v>17</v>
      </c>
      <c r="G99" s="221"/>
      <c r="H99" s="221"/>
      <c r="I99" s="33" t="s">
        <v>18</v>
      </c>
      <c r="J99" s="200" t="s">
        <v>9</v>
      </c>
      <c r="K99" s="200" t="s">
        <v>10</v>
      </c>
      <c r="L99" s="200" t="s">
        <v>11</v>
      </c>
      <c r="M99" s="200" t="s">
        <v>17</v>
      </c>
      <c r="N99" s="201" t="s">
        <v>17</v>
      </c>
    </row>
    <row r="100" spans="1:14" ht="14.25" customHeight="1">
      <c r="A100" s="229" t="s">
        <v>37</v>
      </c>
      <c r="B100" s="156" t="s">
        <v>19</v>
      </c>
      <c r="C100" s="75">
        <v>80.099999999999994</v>
      </c>
      <c r="D100" s="75">
        <v>709.26</v>
      </c>
      <c r="E100" s="75">
        <v>661.57</v>
      </c>
      <c r="F100" s="203">
        <f>(D100-E100)/E100*100</f>
        <v>7.2086098220898673</v>
      </c>
      <c r="G100" s="75">
        <v>5660</v>
      </c>
      <c r="H100" s="75">
        <v>415831</v>
      </c>
      <c r="I100" s="72">
        <v>499</v>
      </c>
      <c r="J100" s="72">
        <v>32.64</v>
      </c>
      <c r="K100" s="72">
        <v>308.85000000000002</v>
      </c>
      <c r="L100" s="72">
        <v>602.58000000000004</v>
      </c>
      <c r="M100" s="31">
        <f>(K100-L100)/L100*100</f>
        <v>-48.745394802349892</v>
      </c>
      <c r="N100" s="167">
        <f t="shared" ref="N100:N105" si="21">D100/D327*100</f>
        <v>0.99223813437444197</v>
      </c>
    </row>
    <row r="101" spans="1:14" ht="14.25" customHeight="1">
      <c r="A101" s="215"/>
      <c r="B101" s="156" t="s">
        <v>20</v>
      </c>
      <c r="C101" s="75">
        <v>40.729999999999997</v>
      </c>
      <c r="D101" s="75">
        <v>308.47000000000003</v>
      </c>
      <c r="E101" s="75">
        <v>207.42</v>
      </c>
      <c r="F101" s="203">
        <f>(D101-E101)/E101*100</f>
        <v>48.717577861344154</v>
      </c>
      <c r="G101" s="75">
        <v>3029</v>
      </c>
      <c r="H101" s="75">
        <v>60700</v>
      </c>
      <c r="I101" s="72">
        <v>240</v>
      </c>
      <c r="J101" s="72">
        <v>13.62</v>
      </c>
      <c r="K101" s="72">
        <v>82.57</v>
      </c>
      <c r="L101" s="72">
        <v>164.08</v>
      </c>
      <c r="M101" s="31">
        <f>(K101-L101)/L101*100</f>
        <v>-49.676986835689917</v>
      </c>
      <c r="N101" s="167">
        <f t="shared" si="21"/>
        <v>1.3310603373125374</v>
      </c>
    </row>
    <row r="102" spans="1:14" ht="14.25" customHeight="1">
      <c r="A102" s="215"/>
      <c r="B102" s="156" t="s">
        <v>21</v>
      </c>
      <c r="C102" s="75">
        <v>2.38</v>
      </c>
      <c r="D102" s="75">
        <v>23.96</v>
      </c>
      <c r="E102" s="75">
        <v>22.14</v>
      </c>
      <c r="F102" s="203">
        <f>(D102-E102)/E102*100</f>
        <v>8.2204155374887087</v>
      </c>
      <c r="G102" s="75">
        <v>10</v>
      </c>
      <c r="H102" s="75">
        <v>62597</v>
      </c>
      <c r="I102" s="72">
        <v>4</v>
      </c>
      <c r="J102" s="72"/>
      <c r="K102" s="72">
        <v>4</v>
      </c>
      <c r="L102" s="72"/>
      <c r="M102" s="31" t="e">
        <f>(K102-L102)/L102*100</f>
        <v>#DIV/0!</v>
      </c>
      <c r="N102" s="167">
        <f t="shared" si="21"/>
        <v>0.78772055487596127</v>
      </c>
    </row>
    <row r="103" spans="1:14" ht="14.25" customHeight="1">
      <c r="A103" s="215"/>
      <c r="B103" s="156" t="s">
        <v>22</v>
      </c>
      <c r="C103" s="75"/>
      <c r="D103" s="75">
        <v>0.02</v>
      </c>
      <c r="E103" s="75">
        <v>0.05</v>
      </c>
      <c r="F103" s="203">
        <f>(D103-E103)/E103*100</f>
        <v>-60</v>
      </c>
      <c r="G103" s="75">
        <v>2</v>
      </c>
      <c r="H103" s="75">
        <v>349.5</v>
      </c>
      <c r="I103" s="72"/>
      <c r="J103" s="72"/>
      <c r="K103" s="72"/>
      <c r="L103" s="72"/>
      <c r="M103" s="31"/>
      <c r="N103" s="167">
        <f t="shared" si="21"/>
        <v>1.0941668733046399E-3</v>
      </c>
    </row>
    <row r="104" spans="1:14" ht="14.25" customHeight="1">
      <c r="A104" s="215"/>
      <c r="B104" s="156" t="s">
        <v>23</v>
      </c>
      <c r="C104" s="75"/>
      <c r="D104" s="75"/>
      <c r="E104" s="75"/>
      <c r="F104" s="203"/>
      <c r="G104" s="75"/>
      <c r="H104" s="75"/>
      <c r="I104" s="72"/>
      <c r="J104" s="72"/>
      <c r="K104" s="72"/>
      <c r="L104" s="72"/>
      <c r="M104" s="31"/>
      <c r="N104" s="167">
        <f t="shared" si="21"/>
        <v>0</v>
      </c>
    </row>
    <row r="105" spans="1:14" ht="14.25" customHeight="1">
      <c r="A105" s="215"/>
      <c r="B105" s="156" t="s">
        <v>24</v>
      </c>
      <c r="C105" s="75">
        <v>5.0199999999999996</v>
      </c>
      <c r="D105" s="75">
        <v>50.91</v>
      </c>
      <c r="E105" s="75">
        <v>46.61</v>
      </c>
      <c r="F105" s="203">
        <f>(D105-E105)/E105*100</f>
        <v>9.2254880926839675</v>
      </c>
      <c r="G105" s="75">
        <v>328</v>
      </c>
      <c r="H105" s="75">
        <v>119634</v>
      </c>
      <c r="I105" s="72">
        <v>11</v>
      </c>
      <c r="J105" s="72">
        <v>0.26</v>
      </c>
      <c r="K105" s="72">
        <v>2.09</v>
      </c>
      <c r="L105" s="72">
        <v>18</v>
      </c>
      <c r="M105" s="31">
        <f>(K105-L105)/L105*100</f>
        <v>-88.3888888888889</v>
      </c>
      <c r="N105" s="167">
        <f t="shared" si="21"/>
        <v>0.5434498993618373</v>
      </c>
    </row>
    <row r="106" spans="1:14" ht="14.25" customHeight="1">
      <c r="A106" s="215"/>
      <c r="B106" s="156" t="s">
        <v>25</v>
      </c>
      <c r="C106" s="75"/>
      <c r="D106" s="75">
        <v>19.55</v>
      </c>
      <c r="E106" s="75">
        <v>14.53</v>
      </c>
      <c r="F106" s="203"/>
      <c r="G106" s="75">
        <v>31</v>
      </c>
      <c r="H106" s="75">
        <v>412.37</v>
      </c>
      <c r="I106" s="72">
        <v>2</v>
      </c>
      <c r="J106" s="72"/>
      <c r="K106" s="72">
        <v>0</v>
      </c>
      <c r="L106" s="72"/>
      <c r="M106" s="31"/>
      <c r="N106" s="167"/>
    </row>
    <row r="107" spans="1:14" ht="14.25" customHeight="1">
      <c r="A107" s="215"/>
      <c r="B107" s="156" t="s">
        <v>26</v>
      </c>
      <c r="C107" s="75">
        <v>4.6100000000000003</v>
      </c>
      <c r="D107" s="75">
        <v>49.54</v>
      </c>
      <c r="E107" s="75">
        <v>39.049999999999997</v>
      </c>
      <c r="F107" s="203">
        <f>(D107-E107)/E107*100</f>
        <v>26.862996158770812</v>
      </c>
      <c r="G107" s="75">
        <v>2041</v>
      </c>
      <c r="H107" s="75">
        <v>101155.91</v>
      </c>
      <c r="I107" s="72">
        <v>18</v>
      </c>
      <c r="J107" s="72"/>
      <c r="K107" s="72">
        <v>0.13</v>
      </c>
      <c r="L107" s="72">
        <v>10.99</v>
      </c>
      <c r="M107" s="31">
        <f>(K107-L107)/L107*100</f>
        <v>-98.817106460418557</v>
      </c>
      <c r="N107" s="167">
        <f>D107/D334*100</f>
        <v>0.2885232424712712</v>
      </c>
    </row>
    <row r="108" spans="1:14" ht="14.25" customHeight="1">
      <c r="A108" s="215"/>
      <c r="B108" s="156" t="s">
        <v>27</v>
      </c>
      <c r="C108" s="34"/>
      <c r="D108" s="34">
        <v>1.99</v>
      </c>
      <c r="E108" s="34">
        <v>6.0000000000000001E-3</v>
      </c>
      <c r="F108" s="203"/>
      <c r="G108" s="34">
        <v>6</v>
      </c>
      <c r="H108" s="34">
        <v>122</v>
      </c>
      <c r="I108" s="31"/>
      <c r="J108" s="31"/>
      <c r="K108" s="31"/>
      <c r="L108" s="31"/>
      <c r="M108" s="31"/>
      <c r="N108" s="167"/>
    </row>
    <row r="109" spans="1:14" ht="14.25" customHeight="1">
      <c r="A109" s="215"/>
      <c r="B109" s="14" t="s">
        <v>28</v>
      </c>
      <c r="C109" s="34"/>
      <c r="D109" s="34"/>
      <c r="E109" s="34"/>
      <c r="F109" s="203"/>
      <c r="G109" s="34"/>
      <c r="H109" s="34"/>
      <c r="I109" s="34"/>
      <c r="J109" s="34"/>
      <c r="K109" s="34"/>
      <c r="L109" s="34"/>
      <c r="M109" s="31"/>
      <c r="N109" s="167"/>
    </row>
    <row r="110" spans="1:14" ht="14.25" customHeight="1">
      <c r="A110" s="215"/>
      <c r="B110" s="14" t="s">
        <v>29</v>
      </c>
      <c r="C110" s="34"/>
      <c r="D110" s="34"/>
      <c r="E110" s="34"/>
      <c r="F110" s="203"/>
      <c r="G110" s="34"/>
      <c r="H110" s="34"/>
      <c r="I110" s="34"/>
      <c r="J110" s="34"/>
      <c r="K110" s="34"/>
      <c r="L110" s="34"/>
      <c r="M110" s="31"/>
      <c r="N110" s="167"/>
    </row>
    <row r="111" spans="1:14" ht="14.25" customHeight="1">
      <c r="A111" s="215"/>
      <c r="B111" s="14" t="s">
        <v>30</v>
      </c>
      <c r="C111" s="34"/>
      <c r="D111" s="34">
        <v>1.99</v>
      </c>
      <c r="E111" s="34"/>
      <c r="F111" s="203"/>
      <c r="G111" s="34">
        <v>1</v>
      </c>
      <c r="H111" s="34">
        <v>117.3</v>
      </c>
      <c r="I111" s="34"/>
      <c r="J111" s="34"/>
      <c r="K111" s="34"/>
      <c r="L111" s="34"/>
      <c r="M111" s="31"/>
      <c r="N111" s="167"/>
    </row>
    <row r="112" spans="1:14" ht="14.25" customHeight="1" thickBot="1">
      <c r="A112" s="216"/>
      <c r="B112" s="15" t="s">
        <v>31</v>
      </c>
      <c r="C112" s="16">
        <f t="shared" ref="C112:K112" si="22">C100+C102+C103+C104+C105+C106+C107+C108</f>
        <v>92.109999999999985</v>
      </c>
      <c r="D112" s="16">
        <f t="shared" si="22"/>
        <v>855.2299999999999</v>
      </c>
      <c r="E112" s="16">
        <v>783.9559999999999</v>
      </c>
      <c r="F112" s="204">
        <f>(D112-E112)/E112*100</f>
        <v>9.0915816703998704</v>
      </c>
      <c r="G112" s="16">
        <f t="shared" si="22"/>
        <v>8078</v>
      </c>
      <c r="H112" s="16">
        <f t="shared" si="22"/>
        <v>700101.78</v>
      </c>
      <c r="I112" s="16">
        <f t="shared" si="22"/>
        <v>534</v>
      </c>
      <c r="J112" s="16">
        <f t="shared" si="22"/>
        <v>32.9</v>
      </c>
      <c r="K112" s="16">
        <f t="shared" si="22"/>
        <v>315.07</v>
      </c>
      <c r="L112" s="16">
        <v>631.57000000000005</v>
      </c>
      <c r="M112" s="16">
        <f>(K112-L112)/L112*100</f>
        <v>-50.11320993714078</v>
      </c>
      <c r="N112" s="168">
        <f>D112/D339*100</f>
        <v>0.69065540082153631</v>
      </c>
    </row>
    <row r="113" spans="1:14" ht="14.25" thickTop="1">
      <c r="A113" s="231" t="s">
        <v>90</v>
      </c>
      <c r="B113" s="18" t="s">
        <v>19</v>
      </c>
      <c r="C113" s="34">
        <v>58.616440999999995</v>
      </c>
      <c r="D113" s="34">
        <v>510.34884999999997</v>
      </c>
      <c r="E113" s="34">
        <v>234.51917499999999</v>
      </c>
      <c r="F113" s="205">
        <f>(D113-E113)/E113*100</f>
        <v>117.61497753861703</v>
      </c>
      <c r="G113" s="34">
        <v>5298</v>
      </c>
      <c r="H113" s="34">
        <v>381969.65700999997</v>
      </c>
      <c r="I113" s="34">
        <v>706</v>
      </c>
      <c r="J113" s="34">
        <v>14.896038000000001</v>
      </c>
      <c r="K113" s="34">
        <v>106.97739300000001</v>
      </c>
      <c r="L113" s="34">
        <v>123.54308200000001</v>
      </c>
      <c r="M113" s="111">
        <f t="shared" ref="M113:M128" si="23">(K113-L113)/L113*100</f>
        <v>-13.408835793816449</v>
      </c>
      <c r="N113" s="169">
        <f>D113/D327*100</f>
        <v>0.71396609255300159</v>
      </c>
    </row>
    <row r="114" spans="1:14">
      <c r="A114" s="215"/>
      <c r="B114" s="156" t="s">
        <v>20</v>
      </c>
      <c r="C114" s="34">
        <v>27.143156000000001</v>
      </c>
      <c r="D114" s="34">
        <v>237.97297499999999</v>
      </c>
      <c r="E114" s="34">
        <v>48.699509999999997</v>
      </c>
      <c r="F114" s="203">
        <f>(D114-E114)/E114*100</f>
        <v>388.65578934983125</v>
      </c>
      <c r="G114" s="34">
        <v>2843</v>
      </c>
      <c r="H114" s="34">
        <v>56860</v>
      </c>
      <c r="I114" s="34">
        <v>377</v>
      </c>
      <c r="J114" s="34">
        <v>11.465138000000003</v>
      </c>
      <c r="K114" s="34">
        <v>50.328809</v>
      </c>
      <c r="L114" s="34">
        <v>9.4485010000000003</v>
      </c>
      <c r="M114" s="31">
        <f t="shared" si="23"/>
        <v>432.66448296930912</v>
      </c>
      <c r="N114" s="167">
        <f>D114/D328*100</f>
        <v>1.0268628663233637</v>
      </c>
    </row>
    <row r="115" spans="1:14">
      <c r="A115" s="215"/>
      <c r="B115" s="156" t="s">
        <v>21</v>
      </c>
      <c r="C115" s="34">
        <v>0.97169799999999995</v>
      </c>
      <c r="D115" s="34">
        <v>7.0523960000000008</v>
      </c>
      <c r="E115" s="34">
        <v>2.3207550000000001</v>
      </c>
      <c r="F115" s="203"/>
      <c r="G115" s="34">
        <v>10</v>
      </c>
      <c r="H115" s="34">
        <v>5263.5807999999997</v>
      </c>
      <c r="I115" s="34">
        <v>0</v>
      </c>
      <c r="J115" s="34">
        <v>0</v>
      </c>
      <c r="K115" s="34">
        <v>0</v>
      </c>
      <c r="L115" s="34">
        <v>0</v>
      </c>
      <c r="M115" s="31"/>
      <c r="N115" s="167"/>
    </row>
    <row r="116" spans="1:14">
      <c r="A116" s="215"/>
      <c r="B116" s="156" t="s">
        <v>22</v>
      </c>
      <c r="C116" s="34">
        <v>1.6697999999999998E-2</v>
      </c>
      <c r="D116" s="34">
        <v>5.3584000000000007E-2</v>
      </c>
      <c r="E116" s="34">
        <v>1.566E-2</v>
      </c>
      <c r="F116" s="203"/>
      <c r="G116" s="34">
        <v>6</v>
      </c>
      <c r="H116" s="34">
        <v>510.4</v>
      </c>
      <c r="I116" s="34">
        <v>1</v>
      </c>
      <c r="J116" s="34">
        <v>0</v>
      </c>
      <c r="K116" s="34">
        <v>0.01</v>
      </c>
      <c r="L116" s="34">
        <v>0</v>
      </c>
      <c r="M116" s="31"/>
      <c r="N116" s="167"/>
    </row>
    <row r="117" spans="1:14">
      <c r="A117" s="215"/>
      <c r="B117" s="156" t="s">
        <v>23</v>
      </c>
      <c r="C117" s="34">
        <v>0</v>
      </c>
      <c r="D117" s="34">
        <v>0.37735799999999997</v>
      </c>
      <c r="E117" s="34">
        <v>0.81045400000000001</v>
      </c>
      <c r="F117" s="203"/>
      <c r="G117" s="34">
        <v>1</v>
      </c>
      <c r="H117" s="34">
        <v>1000</v>
      </c>
      <c r="I117" s="34">
        <v>3</v>
      </c>
      <c r="J117" s="34">
        <v>0</v>
      </c>
      <c r="K117" s="34">
        <v>0.21</v>
      </c>
      <c r="L117" s="34">
        <v>0</v>
      </c>
      <c r="M117" s="31"/>
      <c r="N117" s="167"/>
    </row>
    <row r="118" spans="1:14">
      <c r="A118" s="215"/>
      <c r="B118" s="156" t="s">
        <v>24</v>
      </c>
      <c r="C118" s="34">
        <v>3.5567440000000001</v>
      </c>
      <c r="D118" s="34">
        <v>41.134343999999999</v>
      </c>
      <c r="E118" s="34">
        <v>45.663170000000001</v>
      </c>
      <c r="F118" s="203">
        <f>(D118-E118)/E118*100</f>
        <v>-9.9178966331071674</v>
      </c>
      <c r="G118" s="34">
        <v>96</v>
      </c>
      <c r="H118" s="34">
        <v>95679.499299999996</v>
      </c>
      <c r="I118" s="34">
        <v>6</v>
      </c>
      <c r="J118" s="34">
        <v>0.42969999999999997</v>
      </c>
      <c r="K118" s="34">
        <v>2.4909539999999999</v>
      </c>
      <c r="L118" s="34">
        <v>5.0893579999999998</v>
      </c>
      <c r="M118" s="31"/>
      <c r="N118" s="167">
        <f>D118/D332*100</f>
        <v>0.43909752714820655</v>
      </c>
    </row>
    <row r="119" spans="1:14">
      <c r="A119" s="215"/>
      <c r="B119" s="156" t="s">
        <v>25</v>
      </c>
      <c r="C119" s="34">
        <v>0.67346499999999998</v>
      </c>
      <c r="D119" s="34">
        <v>126.858253</v>
      </c>
      <c r="E119" s="34">
        <v>25.842389999999998</v>
      </c>
      <c r="F119" s="203"/>
      <c r="G119" s="34">
        <v>68</v>
      </c>
      <c r="H119" s="34">
        <v>3898.3856999999998</v>
      </c>
      <c r="I119" s="34">
        <v>144</v>
      </c>
      <c r="J119" s="34">
        <v>14.236599999999996</v>
      </c>
      <c r="K119" s="34">
        <v>103.164823</v>
      </c>
      <c r="L119" s="34">
        <v>0</v>
      </c>
      <c r="M119" s="31"/>
      <c r="N119" s="167"/>
    </row>
    <row r="120" spans="1:14">
      <c r="A120" s="215"/>
      <c r="B120" s="156" t="s">
        <v>26</v>
      </c>
      <c r="C120" s="34">
        <v>23.665775</v>
      </c>
      <c r="D120" s="34">
        <v>70.998829000000015</v>
      </c>
      <c r="E120" s="34">
        <v>113.552594</v>
      </c>
      <c r="F120" s="203">
        <f>(D120-E120)/E120*100</f>
        <v>-37.474938705495347</v>
      </c>
      <c r="G120" s="34">
        <v>2357</v>
      </c>
      <c r="H120" s="34">
        <v>268192.11200000002</v>
      </c>
      <c r="I120" s="34">
        <v>97</v>
      </c>
      <c r="J120" s="34">
        <v>1.829500000000003</v>
      </c>
      <c r="K120" s="34">
        <v>62.506529</v>
      </c>
      <c r="L120" s="34">
        <v>1.6103829999999999</v>
      </c>
      <c r="M120" s="31"/>
      <c r="N120" s="167">
        <f>D120/D334*100</f>
        <v>0.41350045124633272</v>
      </c>
    </row>
    <row r="121" spans="1:14">
      <c r="A121" s="215"/>
      <c r="B121" s="156" t="s">
        <v>27</v>
      </c>
      <c r="C121" s="31">
        <v>3.0567799999999998</v>
      </c>
      <c r="D121" s="31">
        <v>19.188913999999997</v>
      </c>
      <c r="E121" s="31">
        <v>0</v>
      </c>
      <c r="F121" s="203"/>
      <c r="G121" s="34">
        <v>8</v>
      </c>
      <c r="H121" s="34">
        <v>1004.876659</v>
      </c>
      <c r="I121" s="34">
        <v>0</v>
      </c>
      <c r="J121" s="34">
        <v>0</v>
      </c>
      <c r="K121" s="34">
        <v>0</v>
      </c>
      <c r="L121" s="34">
        <v>0</v>
      </c>
      <c r="M121" s="31"/>
      <c r="N121" s="167"/>
    </row>
    <row r="122" spans="1:14">
      <c r="A122" s="215"/>
      <c r="B122" s="14" t="s">
        <v>28</v>
      </c>
      <c r="C122" s="34">
        <v>0</v>
      </c>
      <c r="D122" s="34">
        <v>0</v>
      </c>
      <c r="E122" s="34">
        <v>0</v>
      </c>
      <c r="F122" s="203"/>
      <c r="G122" s="34">
        <v>0</v>
      </c>
      <c r="H122" s="34">
        <v>0</v>
      </c>
      <c r="I122" s="34">
        <v>0</v>
      </c>
      <c r="J122" s="34">
        <v>0</v>
      </c>
      <c r="K122" s="34">
        <v>0</v>
      </c>
      <c r="L122" s="34"/>
      <c r="M122" s="31"/>
      <c r="N122" s="167"/>
    </row>
    <row r="123" spans="1:14">
      <c r="A123" s="215"/>
      <c r="B123" s="14" t="s">
        <v>29</v>
      </c>
      <c r="C123" s="34">
        <v>0</v>
      </c>
      <c r="D123" s="34">
        <v>0.45283000000000001</v>
      </c>
      <c r="E123" s="34">
        <v>0</v>
      </c>
      <c r="F123" s="203"/>
      <c r="G123" s="34">
        <v>1</v>
      </c>
      <c r="H123" s="34">
        <v>143</v>
      </c>
      <c r="I123" s="34">
        <v>0</v>
      </c>
      <c r="J123" s="34">
        <v>0</v>
      </c>
      <c r="K123" s="34">
        <v>0</v>
      </c>
      <c r="L123" s="34">
        <v>0</v>
      </c>
      <c r="M123" s="31"/>
      <c r="N123" s="167"/>
    </row>
    <row r="124" spans="1:14">
      <c r="A124" s="215"/>
      <c r="B124" s="14" t="s">
        <v>30</v>
      </c>
      <c r="C124" s="34">
        <v>0</v>
      </c>
      <c r="D124" s="34">
        <v>18.736083999999998</v>
      </c>
      <c r="E124" s="34">
        <v>0</v>
      </c>
      <c r="F124" s="203"/>
      <c r="G124" s="31">
        <v>7</v>
      </c>
      <c r="H124" s="31">
        <v>861.87665900000002</v>
      </c>
      <c r="I124" s="31">
        <v>0</v>
      </c>
      <c r="J124" s="31">
        <v>0</v>
      </c>
      <c r="K124" s="31">
        <v>0</v>
      </c>
      <c r="L124" s="31"/>
      <c r="M124" s="31"/>
      <c r="N124" s="167"/>
    </row>
    <row r="125" spans="1:14" ht="14.25" thickBot="1">
      <c r="A125" s="216"/>
      <c r="B125" s="15" t="s">
        <v>31</v>
      </c>
      <c r="C125" s="16">
        <f t="shared" ref="C125:K125" si="24">C113+C115+C116+C117+C118+C119+C120+C121</f>
        <v>90.557601000000005</v>
      </c>
      <c r="D125" s="16">
        <f t="shared" si="24"/>
        <v>776.01252799999986</v>
      </c>
      <c r="E125" s="16">
        <v>422.724198</v>
      </c>
      <c r="F125" s="204">
        <f t="shared" ref="F125:F131" si="25">(D125-E125)/E125*100</f>
        <v>83.574191321784667</v>
      </c>
      <c r="G125" s="16">
        <f t="shared" si="24"/>
        <v>7844</v>
      </c>
      <c r="H125" s="16">
        <f t="shared" si="24"/>
        <v>757518.5114689999</v>
      </c>
      <c r="I125" s="16">
        <f t="shared" si="24"/>
        <v>957</v>
      </c>
      <c r="J125" s="16">
        <f t="shared" si="24"/>
        <v>31.391838</v>
      </c>
      <c r="K125" s="16">
        <f t="shared" si="24"/>
        <v>275.35969899999998</v>
      </c>
      <c r="L125" s="16">
        <v>130.24282300000002</v>
      </c>
      <c r="M125" s="16">
        <f t="shared" si="23"/>
        <v>111.42024770147982</v>
      </c>
      <c r="N125" s="168">
        <f>D125/D339*100</f>
        <v>0.62668199615117992</v>
      </c>
    </row>
    <row r="126" spans="1:14" ht="14.25" thickTop="1">
      <c r="A126" s="231" t="s">
        <v>38</v>
      </c>
      <c r="B126" s="156" t="s">
        <v>19</v>
      </c>
      <c r="C126" s="71">
        <v>241.71</v>
      </c>
      <c r="D126" s="76">
        <v>2234.73</v>
      </c>
      <c r="E126" s="76">
        <v>1919.982653</v>
      </c>
      <c r="F126" s="203">
        <f t="shared" si="25"/>
        <v>16.393239100790979</v>
      </c>
      <c r="G126" s="78">
        <v>15992</v>
      </c>
      <c r="H126" s="78">
        <v>1606676</v>
      </c>
      <c r="I126" s="78">
        <v>2014</v>
      </c>
      <c r="J126" s="78">
        <v>148.6</v>
      </c>
      <c r="K126" s="78">
        <v>885.2</v>
      </c>
      <c r="L126" s="78">
        <v>1006.814088</v>
      </c>
      <c r="M126" s="31">
        <f t="shared" si="23"/>
        <v>-12.079100744565658</v>
      </c>
      <c r="N126" s="167">
        <f t="shared" ref="N126:N131" si="26">D126/D327*100</f>
        <v>3.1263349491450194</v>
      </c>
    </row>
    <row r="127" spans="1:14">
      <c r="A127" s="215"/>
      <c r="B127" s="156" t="s">
        <v>20</v>
      </c>
      <c r="C127" s="72">
        <v>78.351774000000006</v>
      </c>
      <c r="D127" s="78">
        <v>707.91929700000003</v>
      </c>
      <c r="E127" s="78">
        <v>314.93114300000002</v>
      </c>
      <c r="F127" s="203">
        <f t="shared" si="25"/>
        <v>124.78542142781986</v>
      </c>
      <c r="G127" s="78">
        <v>8032</v>
      </c>
      <c r="H127" s="78">
        <v>160280</v>
      </c>
      <c r="I127" s="78">
        <v>783</v>
      </c>
      <c r="J127" s="78">
        <v>78.489009999999993</v>
      </c>
      <c r="K127" s="78">
        <v>315.37636900000001</v>
      </c>
      <c r="L127" s="78"/>
      <c r="M127" s="31" t="e">
        <f t="shared" si="23"/>
        <v>#DIV/0!</v>
      </c>
      <c r="N127" s="167">
        <f t="shared" si="26"/>
        <v>3.0546999651663835</v>
      </c>
    </row>
    <row r="128" spans="1:14">
      <c r="A128" s="215"/>
      <c r="B128" s="156" t="s">
        <v>21</v>
      </c>
      <c r="C128" s="72">
        <v>0.77588699999999999</v>
      </c>
      <c r="D128" s="78">
        <v>5.347542999999999</v>
      </c>
      <c r="E128" s="78">
        <v>19.204777</v>
      </c>
      <c r="F128" s="203">
        <f t="shared" si="25"/>
        <v>-72.155141400496362</v>
      </c>
      <c r="G128" s="78">
        <v>14</v>
      </c>
      <c r="H128" s="78">
        <v>6156.0810949999986</v>
      </c>
      <c r="I128" s="78">
        <v>6</v>
      </c>
      <c r="J128" s="78">
        <v>3.3</v>
      </c>
      <c r="K128" s="78">
        <v>12.0403</v>
      </c>
      <c r="L128" s="78">
        <v>0.6</v>
      </c>
      <c r="M128" s="31">
        <f t="shared" si="23"/>
        <v>1906.7166666666669</v>
      </c>
      <c r="N128" s="167">
        <f t="shared" si="26"/>
        <v>0.17580841148510271</v>
      </c>
    </row>
    <row r="129" spans="1:14">
      <c r="A129" s="215"/>
      <c r="B129" s="156" t="s">
        <v>22</v>
      </c>
      <c r="C129" s="72">
        <v>1.0387649999999999</v>
      </c>
      <c r="D129" s="78">
        <v>11.239357999999999</v>
      </c>
      <c r="E129" s="78">
        <v>6.8182020000000003</v>
      </c>
      <c r="F129" s="203">
        <f t="shared" si="25"/>
        <v>64.843429396782298</v>
      </c>
      <c r="G129" s="78">
        <v>1199</v>
      </c>
      <c r="H129" s="78">
        <v>255230.1</v>
      </c>
      <c r="I129" s="78">
        <v>12</v>
      </c>
      <c r="J129" s="78">
        <v>0</v>
      </c>
      <c r="K129" s="78">
        <v>2.4049999999999998</v>
      </c>
      <c r="L129" s="78">
        <v>2.7058</v>
      </c>
      <c r="M129" s="31"/>
      <c r="N129" s="167">
        <f t="shared" si="26"/>
        <v>0.61488666004057446</v>
      </c>
    </row>
    <row r="130" spans="1:14">
      <c r="A130" s="215"/>
      <c r="B130" s="156" t="s">
        <v>23</v>
      </c>
      <c r="C130" s="72">
        <v>0</v>
      </c>
      <c r="D130" s="78">
        <v>0.61782599999999999</v>
      </c>
      <c r="E130" s="78">
        <v>0.82952400000000004</v>
      </c>
      <c r="F130" s="203">
        <f t="shared" si="25"/>
        <v>-25.520418939054213</v>
      </c>
      <c r="G130" s="78">
        <v>111</v>
      </c>
      <c r="H130" s="78">
        <v>33.299999999999997</v>
      </c>
      <c r="I130" s="78"/>
      <c r="J130" s="78"/>
      <c r="K130" s="78"/>
      <c r="L130" s="78">
        <v>6.1350000000000002E-2</v>
      </c>
      <c r="M130" s="31"/>
      <c r="N130" s="167">
        <f t="shared" si="26"/>
        <v>0.21417648031247133</v>
      </c>
    </row>
    <row r="131" spans="1:14">
      <c r="A131" s="215"/>
      <c r="B131" s="156" t="s">
        <v>24</v>
      </c>
      <c r="C131" s="72">
        <v>16.870577000000001</v>
      </c>
      <c r="D131" s="78">
        <v>299.26377000000002</v>
      </c>
      <c r="E131" s="78">
        <v>189.440034</v>
      </c>
      <c r="F131" s="203">
        <f t="shared" si="25"/>
        <v>57.972823210114086</v>
      </c>
      <c r="G131" s="78">
        <v>1766</v>
      </c>
      <c r="H131" s="78">
        <v>69244.532900000006</v>
      </c>
      <c r="I131" s="78">
        <v>63</v>
      </c>
      <c r="J131" s="78">
        <v>23.131900000000002</v>
      </c>
      <c r="K131" s="78">
        <v>49.432151849999997</v>
      </c>
      <c r="L131" s="78">
        <v>30.485006200000001</v>
      </c>
      <c r="M131" s="31">
        <f>(K131-L131)/L131*100</f>
        <v>62.152343108265448</v>
      </c>
      <c r="N131" s="167">
        <f t="shared" si="26"/>
        <v>3.1945563875298379</v>
      </c>
    </row>
    <row r="132" spans="1:14">
      <c r="A132" s="215"/>
      <c r="B132" s="156" t="s">
        <v>25</v>
      </c>
      <c r="C132" s="74"/>
      <c r="D132" s="79"/>
      <c r="E132" s="79"/>
      <c r="F132" s="203"/>
      <c r="G132" s="79"/>
      <c r="H132" s="79"/>
      <c r="I132" s="79"/>
      <c r="J132" s="79"/>
      <c r="K132" s="79"/>
      <c r="L132" s="79"/>
      <c r="M132" s="31"/>
      <c r="N132" s="167"/>
    </row>
    <row r="133" spans="1:14">
      <c r="A133" s="215"/>
      <c r="B133" s="156" t="s">
        <v>26</v>
      </c>
      <c r="C133" s="72">
        <v>18.09</v>
      </c>
      <c r="D133" s="78">
        <v>188.42</v>
      </c>
      <c r="E133" s="78">
        <v>228.157274</v>
      </c>
      <c r="F133" s="203">
        <f>(D133-E133)/E133*100</f>
        <v>-17.416614996899028</v>
      </c>
      <c r="G133" s="78">
        <v>7557</v>
      </c>
      <c r="H133" s="78">
        <v>1171740</v>
      </c>
      <c r="I133" s="78">
        <v>353</v>
      </c>
      <c r="J133" s="78">
        <v>13.02</v>
      </c>
      <c r="K133" s="78">
        <v>92.36</v>
      </c>
      <c r="L133" s="78">
        <v>67.512703599999995</v>
      </c>
      <c r="M133" s="31">
        <f>(K133-L133)/L133*100</f>
        <v>36.803882936188629</v>
      </c>
      <c r="N133" s="167">
        <f>D133/D334*100</f>
        <v>1.0973667611311446</v>
      </c>
    </row>
    <row r="134" spans="1:14">
      <c r="A134" s="215"/>
      <c r="B134" s="156" t="s">
        <v>27</v>
      </c>
      <c r="C134" s="75">
        <v>3.0630439999999997</v>
      </c>
      <c r="D134" s="78">
        <v>23.334835000000002</v>
      </c>
      <c r="E134" s="78">
        <v>15.966416000000001</v>
      </c>
      <c r="F134" s="203">
        <f>(D134-E134)/E134*100</f>
        <v>46.149486522210125</v>
      </c>
      <c r="G134" s="78">
        <v>12</v>
      </c>
      <c r="H134" s="78">
        <v>930.71457799999985</v>
      </c>
      <c r="I134" s="78">
        <v>6</v>
      </c>
      <c r="J134" s="78">
        <v>0</v>
      </c>
      <c r="K134" s="78">
        <v>8.7859820000000006</v>
      </c>
      <c r="L134" s="78">
        <v>0.10301100000000001</v>
      </c>
      <c r="M134" s="31"/>
      <c r="N134" s="167">
        <f>D134/D335*100</f>
        <v>0.76466250040505945</v>
      </c>
    </row>
    <row r="135" spans="1:14">
      <c r="A135" s="215"/>
      <c r="B135" s="14" t="s">
        <v>28</v>
      </c>
      <c r="C135" s="75"/>
      <c r="D135" s="80"/>
      <c r="E135" s="80"/>
      <c r="F135" s="203"/>
      <c r="G135" s="80"/>
      <c r="H135" s="80"/>
      <c r="I135" s="81"/>
      <c r="J135" s="80"/>
      <c r="K135" s="80"/>
      <c r="L135" s="81"/>
      <c r="M135" s="31"/>
      <c r="N135" s="167"/>
    </row>
    <row r="136" spans="1:14">
      <c r="A136" s="215"/>
      <c r="B136" s="14" t="s">
        <v>29</v>
      </c>
      <c r="C136" s="75"/>
      <c r="D136" s="75"/>
      <c r="E136" s="75">
        <v>0.17641599999999999</v>
      </c>
      <c r="F136" s="203"/>
      <c r="G136" s="80"/>
      <c r="H136" s="80"/>
      <c r="I136" s="75">
        <v>5</v>
      </c>
      <c r="J136" s="75"/>
      <c r="K136" s="75">
        <v>8.7859820000000006</v>
      </c>
      <c r="L136" s="75">
        <v>0.10301100000000001</v>
      </c>
      <c r="M136" s="31"/>
      <c r="N136" s="167">
        <f>D136/D337*100</f>
        <v>0</v>
      </c>
    </row>
    <row r="137" spans="1:14">
      <c r="A137" s="215"/>
      <c r="B137" s="14" t="s">
        <v>30</v>
      </c>
      <c r="C137" s="75">
        <v>3.0630439999999997</v>
      </c>
      <c r="D137" s="81">
        <v>23.334835000000002</v>
      </c>
      <c r="E137" s="81">
        <v>15.79</v>
      </c>
      <c r="F137" s="203"/>
      <c r="G137" s="81">
        <v>12</v>
      </c>
      <c r="H137" s="81">
        <v>930.71457799999985</v>
      </c>
      <c r="I137" s="75">
        <v>1</v>
      </c>
      <c r="J137" s="75">
        <v>0</v>
      </c>
      <c r="K137" s="75">
        <v>0</v>
      </c>
      <c r="L137" s="80"/>
      <c r="M137" s="31"/>
      <c r="N137" s="167"/>
    </row>
    <row r="138" spans="1:14" ht="14.25" thickBot="1">
      <c r="A138" s="216"/>
      <c r="B138" s="15" t="s">
        <v>31</v>
      </c>
      <c r="C138" s="16">
        <f t="shared" ref="C138:K138" si="27">C126+C128+C129+C130+C131+C132+C133+C134</f>
        <v>281.54827299999999</v>
      </c>
      <c r="D138" s="16">
        <f t="shared" si="27"/>
        <v>2762.953332</v>
      </c>
      <c r="E138" s="16">
        <v>2380.3988800000002</v>
      </c>
      <c r="F138" s="204">
        <f>(D138-E138)/E138*100</f>
        <v>16.071023021150129</v>
      </c>
      <c r="G138" s="16">
        <f t="shared" si="27"/>
        <v>26651</v>
      </c>
      <c r="H138" s="16">
        <f t="shared" si="27"/>
        <v>3110010.7285730001</v>
      </c>
      <c r="I138" s="16">
        <f t="shared" si="27"/>
        <v>2454</v>
      </c>
      <c r="J138" s="16">
        <f t="shared" si="27"/>
        <v>188.05190000000002</v>
      </c>
      <c r="K138" s="16">
        <f t="shared" si="27"/>
        <v>1050.22343385</v>
      </c>
      <c r="L138" s="16">
        <v>1108.2819587999998</v>
      </c>
      <c r="M138" s="16">
        <f>(K138-L138)/L138*100</f>
        <v>-5.2386059782894101</v>
      </c>
      <c r="N138" s="168">
        <f>D138/D339*100</f>
        <v>2.2312695309608639</v>
      </c>
    </row>
    <row r="139" spans="1:14" ht="14.25" thickTop="1"/>
    <row r="142" spans="1:14" s="57" customFormat="1" ht="18.75">
      <c r="A142" s="218" t="str">
        <f>A1</f>
        <v>2022年1-9月丹东市财产保险业务统计表</v>
      </c>
      <c r="B142" s="218"/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</row>
    <row r="143" spans="1:14" s="57" customFormat="1" ht="14.25" thickBot="1">
      <c r="B143" s="59" t="s">
        <v>0</v>
      </c>
      <c r="C143" s="58"/>
      <c r="D143" s="58"/>
      <c r="F143" s="157"/>
      <c r="G143" s="73" t="str">
        <f>G2</f>
        <v>（2022年1-9月）</v>
      </c>
      <c r="H143" s="58"/>
      <c r="I143" s="58"/>
      <c r="J143" s="58"/>
      <c r="K143" s="58"/>
      <c r="L143" s="59" t="s">
        <v>1</v>
      </c>
      <c r="N143" s="166"/>
    </row>
    <row r="144" spans="1:14" ht="13.5" customHeight="1">
      <c r="A144" s="214" t="s">
        <v>116</v>
      </c>
      <c r="B144" s="160" t="s">
        <v>3</v>
      </c>
      <c r="C144" s="219" t="s">
        <v>4</v>
      </c>
      <c r="D144" s="219"/>
      <c r="E144" s="219"/>
      <c r="F144" s="219"/>
      <c r="G144" s="219" t="s">
        <v>5</v>
      </c>
      <c r="H144" s="219"/>
      <c r="I144" s="219" t="s">
        <v>6</v>
      </c>
      <c r="J144" s="219"/>
      <c r="K144" s="219"/>
      <c r="L144" s="219"/>
      <c r="M144" s="219"/>
      <c r="N144" s="222" t="s">
        <v>7</v>
      </c>
    </row>
    <row r="145" spans="1:14">
      <c r="A145" s="215"/>
      <c r="B145" s="58" t="s">
        <v>8</v>
      </c>
      <c r="C145" s="221" t="s">
        <v>9</v>
      </c>
      <c r="D145" s="221" t="s">
        <v>10</v>
      </c>
      <c r="E145" s="221" t="s">
        <v>11</v>
      </c>
      <c r="F145" s="207" t="s">
        <v>12</v>
      </c>
      <c r="G145" s="221" t="s">
        <v>13</v>
      </c>
      <c r="H145" s="221" t="s">
        <v>14</v>
      </c>
      <c r="I145" s="196" t="s">
        <v>13</v>
      </c>
      <c r="J145" s="221" t="s">
        <v>15</v>
      </c>
      <c r="K145" s="221"/>
      <c r="L145" s="221"/>
      <c r="M145" s="200" t="s">
        <v>12</v>
      </c>
      <c r="N145" s="223"/>
    </row>
    <row r="146" spans="1:14">
      <c r="A146" s="230"/>
      <c r="B146" s="161" t="s">
        <v>16</v>
      </c>
      <c r="C146" s="221"/>
      <c r="D146" s="221"/>
      <c r="E146" s="221"/>
      <c r="F146" s="207" t="s">
        <v>17</v>
      </c>
      <c r="G146" s="221"/>
      <c r="H146" s="221"/>
      <c r="I146" s="33" t="s">
        <v>18</v>
      </c>
      <c r="J146" s="200" t="s">
        <v>9</v>
      </c>
      <c r="K146" s="200" t="s">
        <v>10</v>
      </c>
      <c r="L146" s="200" t="s">
        <v>11</v>
      </c>
      <c r="M146" s="200" t="s">
        <v>17</v>
      </c>
      <c r="N146" s="201" t="s">
        <v>17</v>
      </c>
    </row>
    <row r="147" spans="1:14" ht="12.75" customHeight="1">
      <c r="A147" s="229" t="s">
        <v>39</v>
      </c>
      <c r="B147" s="156" t="s">
        <v>19</v>
      </c>
      <c r="C147" s="23">
        <v>0</v>
      </c>
      <c r="D147" s="125">
        <v>0.1376</v>
      </c>
      <c r="E147" s="125">
        <v>21.2303</v>
      </c>
      <c r="F147" s="12">
        <f>(D147-E147)/E147*100</f>
        <v>-99.3518697333528</v>
      </c>
      <c r="G147" s="20">
        <v>1</v>
      </c>
      <c r="H147" s="20">
        <v>205.2</v>
      </c>
      <c r="I147" s="20">
        <v>14</v>
      </c>
      <c r="J147" s="23">
        <v>5.8700000000000002E-2</v>
      </c>
      <c r="K147" s="23">
        <v>38.237000000000002</v>
      </c>
      <c r="L147" s="23">
        <v>144.96619999999999</v>
      </c>
      <c r="M147" s="31">
        <f>(K147-L147)/L147*100</f>
        <v>-73.623506720877003</v>
      </c>
      <c r="N147" s="167">
        <f>D147/D327*100</f>
        <v>1.9249917842529288E-4</v>
      </c>
    </row>
    <row r="148" spans="1:14" ht="12.75" customHeight="1">
      <c r="A148" s="215"/>
      <c r="B148" s="156" t="s">
        <v>20</v>
      </c>
      <c r="C148" s="126">
        <v>0</v>
      </c>
      <c r="D148" s="126">
        <v>0</v>
      </c>
      <c r="E148" s="164">
        <v>1.6153</v>
      </c>
      <c r="F148" s="12">
        <f>(D148-E148)/E148*100</f>
        <v>-100</v>
      </c>
      <c r="G148" s="20">
        <v>0</v>
      </c>
      <c r="H148" s="20">
        <v>0</v>
      </c>
      <c r="I148" s="20"/>
      <c r="J148" s="126">
        <v>0</v>
      </c>
      <c r="K148" s="126">
        <v>0.38990000000000002</v>
      </c>
      <c r="L148" s="126">
        <v>16.557700000000001</v>
      </c>
      <c r="M148" s="31">
        <f>(K148-L148)/L148*100</f>
        <v>-97.645204346014239</v>
      </c>
      <c r="N148" s="167">
        <f>D148/D328*100</f>
        <v>0</v>
      </c>
    </row>
    <row r="149" spans="1:14" ht="12.75" customHeight="1">
      <c r="A149" s="215"/>
      <c r="B149" s="156" t="s">
        <v>21</v>
      </c>
      <c r="C149" s="23">
        <v>0.44740000000000002</v>
      </c>
      <c r="D149" s="23">
        <v>4.0911999999999997</v>
      </c>
      <c r="E149" s="23">
        <v>6.4017999999999997</v>
      </c>
      <c r="F149" s="12">
        <f>(D149-E149)/E149*100</f>
        <v>-36.092973851104375</v>
      </c>
      <c r="G149" s="30">
        <v>10</v>
      </c>
      <c r="H149" s="30">
        <v>27980</v>
      </c>
      <c r="I149" s="20">
        <v>3</v>
      </c>
      <c r="J149" s="23">
        <v>7.3000000000000001E-3</v>
      </c>
      <c r="K149" s="23">
        <v>0.1883</v>
      </c>
      <c r="L149" s="23">
        <v>0.53680000000000005</v>
      </c>
      <c r="M149" s="31">
        <f>(K149-L149)/L149*100</f>
        <v>-64.921758569299541</v>
      </c>
      <c r="N149" s="167">
        <f>D149/D329*100</f>
        <v>0.13450427103958815</v>
      </c>
    </row>
    <row r="150" spans="1:14" ht="12.75" customHeight="1">
      <c r="A150" s="215"/>
      <c r="B150" s="156" t="s">
        <v>22</v>
      </c>
      <c r="C150" s="23">
        <v>2.5999999999999999E-2</v>
      </c>
      <c r="D150" s="23">
        <v>0.42770000000000002</v>
      </c>
      <c r="E150" s="23">
        <v>7.2400000000000006E-2</v>
      </c>
      <c r="F150" s="12">
        <f>(D150-E150)/E150*100</f>
        <v>490.74585635359114</v>
      </c>
      <c r="G150" s="30">
        <v>12</v>
      </c>
      <c r="H150" s="30">
        <v>2077.21</v>
      </c>
      <c r="I150" s="20">
        <v>0</v>
      </c>
      <c r="J150" s="23">
        <v>0</v>
      </c>
      <c r="K150" s="23">
        <v>2.0999999999999999E-3</v>
      </c>
      <c r="L150" s="23">
        <v>0.28910000000000002</v>
      </c>
      <c r="M150" s="31">
        <f>(K150-L150)/L150*100</f>
        <v>-99.27360774818402</v>
      </c>
      <c r="N150" s="167">
        <f>D150/D330*100</f>
        <v>2.3398758585619722E-2</v>
      </c>
    </row>
    <row r="151" spans="1:14" ht="12.75" customHeight="1">
      <c r="A151" s="215"/>
      <c r="B151" s="156" t="s">
        <v>23</v>
      </c>
      <c r="C151" s="127">
        <v>7.4667000000000003</v>
      </c>
      <c r="D151" s="127">
        <v>15.487500000000001</v>
      </c>
      <c r="E151" s="127">
        <v>9.4000000000000004E-3</v>
      </c>
      <c r="F151" s="12"/>
      <c r="G151" s="30">
        <v>200</v>
      </c>
      <c r="H151" s="30">
        <v>165354.5111</v>
      </c>
      <c r="I151" s="20">
        <v>5</v>
      </c>
      <c r="J151" s="20">
        <v>0</v>
      </c>
      <c r="K151" s="20">
        <v>2.6200000000000001E-2</v>
      </c>
      <c r="L151" s="20">
        <v>1.1999999999999999E-3</v>
      </c>
      <c r="M151" s="31"/>
      <c r="N151" s="167"/>
    </row>
    <row r="152" spans="1:14" ht="12.75" customHeight="1">
      <c r="A152" s="215"/>
      <c r="B152" s="156" t="s">
        <v>24</v>
      </c>
      <c r="C152" s="23">
        <v>20.339099999999998</v>
      </c>
      <c r="D152" s="23">
        <v>23.967500000000001</v>
      </c>
      <c r="E152" s="23">
        <v>14.1571</v>
      </c>
      <c r="F152" s="12">
        <f>(D152-E152)/E152*100</f>
        <v>69.296677991961644</v>
      </c>
      <c r="G152" s="30">
        <v>90</v>
      </c>
      <c r="H152" s="30">
        <v>198160.6</v>
      </c>
      <c r="I152" s="20">
        <v>2</v>
      </c>
      <c r="J152" s="23">
        <v>2.2499999999999999E-2</v>
      </c>
      <c r="K152" s="23">
        <v>24.153500000000001</v>
      </c>
      <c r="L152" s="23">
        <v>1.9613</v>
      </c>
      <c r="M152" s="31">
        <f>(K152-L152)/L152*100</f>
        <v>1131.5046142864426</v>
      </c>
      <c r="N152" s="167">
        <f>D152/D332*100</f>
        <v>0.25584630648113998</v>
      </c>
    </row>
    <row r="153" spans="1:14" ht="12.75" customHeight="1">
      <c r="A153" s="215"/>
      <c r="B153" s="156" t="s">
        <v>25</v>
      </c>
      <c r="C153" s="20"/>
      <c r="D153" s="20"/>
      <c r="E153" s="20"/>
      <c r="F153" s="12"/>
      <c r="G153" s="30"/>
      <c r="H153" s="30"/>
      <c r="I153" s="20"/>
      <c r="J153" s="20"/>
      <c r="K153" s="20"/>
      <c r="L153" s="20"/>
      <c r="M153" s="31"/>
      <c r="N153" s="167"/>
    </row>
    <row r="154" spans="1:14" ht="12.75" customHeight="1">
      <c r="A154" s="215"/>
      <c r="B154" s="156" t="s">
        <v>26</v>
      </c>
      <c r="C154" s="128">
        <v>1.0569999999999999</v>
      </c>
      <c r="D154" s="128">
        <v>17.727599999999999</v>
      </c>
      <c r="E154" s="128">
        <v>36.025700000000001</v>
      </c>
      <c r="F154" s="12">
        <f>(D154-E154)/E154*100</f>
        <v>-50.791795856846647</v>
      </c>
      <c r="G154" s="30">
        <v>61</v>
      </c>
      <c r="H154" s="30">
        <v>136956.70000000001</v>
      </c>
      <c r="I154" s="20">
        <v>30</v>
      </c>
      <c r="J154" s="23">
        <v>1.8565</v>
      </c>
      <c r="K154" s="23">
        <v>5.7850000000000001</v>
      </c>
      <c r="L154" s="23">
        <v>0.4088</v>
      </c>
      <c r="M154" s="31">
        <f>(K154-L154)/L154*100</f>
        <v>1315.1174168297455</v>
      </c>
      <c r="N154" s="167">
        <f>D154/D334*100</f>
        <v>0.1032463591690292</v>
      </c>
    </row>
    <row r="155" spans="1:14" ht="12.75" customHeight="1">
      <c r="A155" s="215"/>
      <c r="B155" s="156" t="s">
        <v>27</v>
      </c>
      <c r="C155" s="20">
        <v>3</v>
      </c>
      <c r="D155" s="20">
        <v>7</v>
      </c>
      <c r="E155" s="20">
        <v>0</v>
      </c>
      <c r="F155" s="12" t="e">
        <f>(D155-E155)/E155*100</f>
        <v>#DIV/0!</v>
      </c>
      <c r="G155" s="30">
        <v>2</v>
      </c>
      <c r="H155" s="30">
        <v>255</v>
      </c>
      <c r="I155" s="20"/>
      <c r="J155" s="23">
        <v>0</v>
      </c>
      <c r="K155" s="23">
        <v>0</v>
      </c>
      <c r="L155" s="23">
        <v>0</v>
      </c>
      <c r="M155" s="31" t="e">
        <f>(K155-L155)/L155*100</f>
        <v>#DIV/0!</v>
      </c>
      <c r="N155" s="167">
        <f>D155/D335*100</f>
        <v>0.22938398762345721</v>
      </c>
    </row>
    <row r="156" spans="1:14" ht="12.75" customHeight="1">
      <c r="A156" s="215"/>
      <c r="B156" s="14" t="s">
        <v>28</v>
      </c>
      <c r="C156" s="20"/>
      <c r="D156" s="20"/>
      <c r="E156" s="20"/>
      <c r="F156" s="12"/>
      <c r="G156" s="30"/>
      <c r="H156" s="30"/>
      <c r="I156" s="30"/>
      <c r="J156" s="30"/>
      <c r="K156" s="30"/>
      <c r="L156" s="30"/>
      <c r="M156" s="31"/>
      <c r="N156" s="167"/>
    </row>
    <row r="157" spans="1:14" ht="12.75" customHeight="1">
      <c r="A157" s="215"/>
      <c r="B157" s="14" t="s">
        <v>29</v>
      </c>
      <c r="C157" s="30">
        <v>0</v>
      </c>
      <c r="D157" s="128">
        <v>0</v>
      </c>
      <c r="E157" s="30">
        <v>0</v>
      </c>
      <c r="F157" s="12"/>
      <c r="G157" s="31"/>
      <c r="H157" s="31"/>
      <c r="I157" s="31"/>
      <c r="J157" s="31">
        <v>0</v>
      </c>
      <c r="K157" s="31">
        <v>0</v>
      </c>
      <c r="L157" s="31">
        <v>0</v>
      </c>
      <c r="M157" s="31"/>
      <c r="N157" s="167"/>
    </row>
    <row r="158" spans="1:14" ht="12.75" customHeight="1">
      <c r="A158" s="215"/>
      <c r="B158" s="14" t="s">
        <v>30</v>
      </c>
      <c r="C158" s="34">
        <v>3.0568</v>
      </c>
      <c r="D158" s="34">
        <v>7.2210999999999999</v>
      </c>
      <c r="E158" s="34"/>
      <c r="F158" s="12"/>
      <c r="G158" s="129">
        <v>2</v>
      </c>
      <c r="H158" s="129">
        <v>255.14500000000001</v>
      </c>
      <c r="I158" s="129">
        <v>0</v>
      </c>
      <c r="J158" s="129">
        <v>0</v>
      </c>
      <c r="K158" s="129">
        <v>0</v>
      </c>
      <c r="L158" s="129"/>
      <c r="M158" s="31"/>
      <c r="N158" s="167"/>
    </row>
    <row r="159" spans="1:14" ht="12.75" customHeight="1" thickBot="1">
      <c r="A159" s="216"/>
      <c r="B159" s="15" t="s">
        <v>31</v>
      </c>
      <c r="C159" s="16">
        <f t="shared" ref="C159:K159" si="28">C147+C149+C150+C151+C152+C153+C154+C155</f>
        <v>32.336199999999998</v>
      </c>
      <c r="D159" s="16">
        <f t="shared" si="28"/>
        <v>68.839100000000002</v>
      </c>
      <c r="E159" s="16">
        <v>77.896699999999996</v>
      </c>
      <c r="F159" s="17">
        <f t="shared" ref="F159:F165" si="29">(D159-E159)/E159*100</f>
        <v>-11.627706950358609</v>
      </c>
      <c r="G159" s="16">
        <f t="shared" si="28"/>
        <v>376</v>
      </c>
      <c r="H159" s="16">
        <f t="shared" si="28"/>
        <v>530989.22109999997</v>
      </c>
      <c r="I159" s="16">
        <f t="shared" si="28"/>
        <v>54</v>
      </c>
      <c r="J159" s="16">
        <f t="shared" si="28"/>
        <v>1.9450000000000001</v>
      </c>
      <c r="K159" s="16">
        <f t="shared" si="28"/>
        <v>68.392099999999999</v>
      </c>
      <c r="L159" s="16">
        <v>148.1634</v>
      </c>
      <c r="M159" s="16">
        <f>(K159-L159)/L159*100</f>
        <v>-53.840084663283918</v>
      </c>
      <c r="N159" s="168">
        <f>D159/D339*100</f>
        <v>5.5592175441336045E-2</v>
      </c>
    </row>
    <row r="160" spans="1:14" ht="14.25" thickTop="1">
      <c r="A160" s="231" t="s">
        <v>40</v>
      </c>
      <c r="B160" s="156" t="s">
        <v>19</v>
      </c>
      <c r="C160" s="29">
        <v>363.564798</v>
      </c>
      <c r="D160" s="29">
        <v>3589.0638760000002</v>
      </c>
      <c r="E160" s="29">
        <v>3593.5795539999999</v>
      </c>
      <c r="F160" s="12">
        <f t="shared" si="29"/>
        <v>-0.12565960853637895</v>
      </c>
      <c r="G160" s="29">
        <v>30757</v>
      </c>
      <c r="H160" s="29">
        <v>3121213.466612</v>
      </c>
      <c r="I160" s="30">
        <v>2875</v>
      </c>
      <c r="J160" s="30">
        <v>218.17</v>
      </c>
      <c r="K160" s="29">
        <v>1662.29</v>
      </c>
      <c r="L160" s="29">
        <v>1960.09</v>
      </c>
      <c r="M160" s="33">
        <f t="shared" ref="M160:M175" si="30">(K160-L160)/L160*100</f>
        <v>-15.193179905004362</v>
      </c>
      <c r="N160" s="167">
        <f t="shared" ref="N160:N168" si="31">D160/D327*100</f>
        <v>5.0210163331823923</v>
      </c>
    </row>
    <row r="161" spans="1:14">
      <c r="A161" s="215"/>
      <c r="B161" s="156" t="s">
        <v>20</v>
      </c>
      <c r="C161" s="29">
        <v>114.447739</v>
      </c>
      <c r="D161" s="29">
        <v>1153.9093519999999</v>
      </c>
      <c r="E161" s="29">
        <v>789.08575300000007</v>
      </c>
      <c r="F161" s="12">
        <f t="shared" si="29"/>
        <v>46.233707504284368</v>
      </c>
      <c r="G161" s="29">
        <v>14142</v>
      </c>
      <c r="H161" s="29">
        <v>282840</v>
      </c>
      <c r="I161" s="30">
        <v>1277</v>
      </c>
      <c r="J161" s="30">
        <v>80.61</v>
      </c>
      <c r="K161" s="29">
        <v>531.29999999999995</v>
      </c>
      <c r="L161" s="29">
        <v>513.4</v>
      </c>
      <c r="M161" s="33">
        <f t="shared" si="30"/>
        <v>3.4865601869886986</v>
      </c>
      <c r="N161" s="167">
        <f t="shared" si="31"/>
        <v>4.97916481765232</v>
      </c>
    </row>
    <row r="162" spans="1:14">
      <c r="A162" s="215"/>
      <c r="B162" s="156" t="s">
        <v>21</v>
      </c>
      <c r="C162" s="29">
        <v>17.207513000000002</v>
      </c>
      <c r="D162" s="29">
        <v>223.568153</v>
      </c>
      <c r="E162" s="29">
        <v>176.67765499999999</v>
      </c>
      <c r="F162" s="12">
        <f t="shared" si="29"/>
        <v>26.540140574086752</v>
      </c>
      <c r="G162" s="29">
        <v>101</v>
      </c>
      <c r="H162" s="29">
        <v>515709.00877800002</v>
      </c>
      <c r="I162" s="30">
        <v>9</v>
      </c>
      <c r="J162" s="30">
        <v>0.86</v>
      </c>
      <c r="K162" s="29">
        <v>7.47</v>
      </c>
      <c r="L162" s="29">
        <v>6.04</v>
      </c>
      <c r="M162" s="33">
        <f t="shared" si="30"/>
        <v>23.675496688741717</v>
      </c>
      <c r="N162" s="167">
        <f t="shared" si="31"/>
        <v>7.3501347885539969</v>
      </c>
    </row>
    <row r="163" spans="1:14">
      <c r="A163" s="215"/>
      <c r="B163" s="156" t="s">
        <v>22</v>
      </c>
      <c r="C163" s="29">
        <v>9.8015290000000004</v>
      </c>
      <c r="D163" s="29">
        <v>236.56446099999999</v>
      </c>
      <c r="E163" s="29">
        <v>119.23862099999999</v>
      </c>
      <c r="F163" s="12">
        <f t="shared" si="29"/>
        <v>98.395837704295502</v>
      </c>
      <c r="G163" s="29">
        <v>8431</v>
      </c>
      <c r="H163" s="29">
        <v>461779.87008000002</v>
      </c>
      <c r="I163" s="30">
        <v>755</v>
      </c>
      <c r="J163" s="30">
        <v>20.18</v>
      </c>
      <c r="K163" s="29">
        <v>100.43</v>
      </c>
      <c r="L163" s="29">
        <v>63.87</v>
      </c>
      <c r="M163" s="33">
        <f t="shared" si="30"/>
        <v>57.241271332393936</v>
      </c>
      <c r="N163" s="167">
        <f t="shared" si="31"/>
        <v>12.942049831368369</v>
      </c>
    </row>
    <row r="164" spans="1:14">
      <c r="A164" s="215"/>
      <c r="B164" s="156" t="s">
        <v>23</v>
      </c>
      <c r="C164" s="29">
        <v>9.6220000000000014E-2</v>
      </c>
      <c r="D164" s="29">
        <v>13.776342000000001</v>
      </c>
      <c r="E164" s="29">
        <v>25.900925999999998</v>
      </c>
      <c r="F164" s="12">
        <f t="shared" si="29"/>
        <v>-46.811391994247607</v>
      </c>
      <c r="G164" s="29">
        <v>521</v>
      </c>
      <c r="H164" s="29">
        <v>41757.660000000003</v>
      </c>
      <c r="I164" s="30"/>
      <c r="J164" s="30"/>
      <c r="K164" s="29"/>
      <c r="L164" s="29"/>
      <c r="M164" s="33" t="e">
        <f t="shared" si="30"/>
        <v>#DIV/0!</v>
      </c>
      <c r="N164" s="167">
        <f t="shared" si="31"/>
        <v>4.7757272130678743</v>
      </c>
    </row>
    <row r="165" spans="1:14">
      <c r="A165" s="215"/>
      <c r="B165" s="156" t="s">
        <v>24</v>
      </c>
      <c r="C165" s="29">
        <v>151.09838000000002</v>
      </c>
      <c r="D165" s="29">
        <v>365.56915000000004</v>
      </c>
      <c r="E165" s="29">
        <v>546.80428900000004</v>
      </c>
      <c r="F165" s="12">
        <f t="shared" si="29"/>
        <v>-33.144425280833886</v>
      </c>
      <c r="G165" s="29">
        <v>568</v>
      </c>
      <c r="H165" s="29">
        <v>591223.33839000005</v>
      </c>
      <c r="I165" s="30">
        <v>215</v>
      </c>
      <c r="J165" s="30">
        <v>3.83</v>
      </c>
      <c r="K165" s="29">
        <v>108.15</v>
      </c>
      <c r="L165" s="29">
        <v>108.28</v>
      </c>
      <c r="M165" s="33">
        <f t="shared" si="30"/>
        <v>-0.12005910602142172</v>
      </c>
      <c r="N165" s="167">
        <f t="shared" si="31"/>
        <v>3.902347628703446</v>
      </c>
    </row>
    <row r="166" spans="1:14">
      <c r="A166" s="215"/>
      <c r="B166" s="156" t="s">
        <v>25</v>
      </c>
      <c r="C166" s="29">
        <v>3.8040000000000003</v>
      </c>
      <c r="D166" s="29">
        <v>114.88098500000001</v>
      </c>
      <c r="E166" s="29">
        <v>53.337553999999997</v>
      </c>
      <c r="F166" s="12"/>
      <c r="G166" s="29">
        <v>49</v>
      </c>
      <c r="H166" s="29">
        <v>5048.3320789999998</v>
      </c>
      <c r="I166" s="130">
        <v>9</v>
      </c>
      <c r="J166" s="30"/>
      <c r="K166" s="29">
        <v>116.09</v>
      </c>
      <c r="L166" s="29">
        <v>10.27</v>
      </c>
      <c r="M166" s="33"/>
      <c r="N166" s="167">
        <f t="shared" si="31"/>
        <v>0.65272804465658774</v>
      </c>
    </row>
    <row r="167" spans="1:14">
      <c r="A167" s="215"/>
      <c r="B167" s="156" t="s">
        <v>26</v>
      </c>
      <c r="C167" s="29">
        <v>40.497750000000003</v>
      </c>
      <c r="D167" s="29">
        <v>1004.361518</v>
      </c>
      <c r="E167" s="29">
        <v>334.73556400000001</v>
      </c>
      <c r="F167" s="12">
        <f>(D167-E167)/E167*100</f>
        <v>200.04625322692036</v>
      </c>
      <c r="G167" s="29">
        <v>9969</v>
      </c>
      <c r="H167" s="29">
        <v>11426971.7074</v>
      </c>
      <c r="I167" s="30">
        <v>173</v>
      </c>
      <c r="J167" s="30">
        <v>7.28</v>
      </c>
      <c r="K167" s="29">
        <v>104.5</v>
      </c>
      <c r="L167" s="29">
        <v>127.08</v>
      </c>
      <c r="M167" s="33">
        <f t="shared" si="30"/>
        <v>-17.768334907145103</v>
      </c>
      <c r="N167" s="167">
        <f t="shared" si="31"/>
        <v>5.8494477550813082</v>
      </c>
    </row>
    <row r="168" spans="1:14">
      <c r="A168" s="215"/>
      <c r="B168" s="156" t="s">
        <v>27</v>
      </c>
      <c r="C168" s="29">
        <v>0.76075200000000009</v>
      </c>
      <c r="D168" s="29">
        <v>11.482481</v>
      </c>
      <c r="E168" s="29">
        <v>34.548184999999997</v>
      </c>
      <c r="F168" s="12">
        <f>(D168-E168)/E168*100</f>
        <v>-66.763866177050986</v>
      </c>
      <c r="G168" s="29">
        <v>39</v>
      </c>
      <c r="H168" s="29">
        <v>3682.187539</v>
      </c>
      <c r="I168" s="30"/>
      <c r="J168" s="30"/>
      <c r="K168" s="29"/>
      <c r="L168" s="30">
        <v>1.79</v>
      </c>
      <c r="M168" s="33">
        <f t="shared" si="30"/>
        <v>-100</v>
      </c>
      <c r="N168" s="167">
        <f t="shared" si="31"/>
        <v>0.37627103994151173</v>
      </c>
    </row>
    <row r="169" spans="1:14">
      <c r="A169" s="215"/>
      <c r="B169" s="14" t="s">
        <v>28</v>
      </c>
      <c r="C169" s="29">
        <v>0</v>
      </c>
      <c r="D169" s="29">
        <v>0.60424500000000003</v>
      </c>
      <c r="E169" s="29">
        <v>0</v>
      </c>
      <c r="F169" s="12"/>
      <c r="G169" s="29">
        <v>1</v>
      </c>
      <c r="H169" s="29">
        <v>160</v>
      </c>
      <c r="I169" s="29">
        <v>1</v>
      </c>
      <c r="J169" s="29"/>
      <c r="K169" s="29">
        <v>11.45</v>
      </c>
      <c r="L169" s="29"/>
      <c r="M169" s="33"/>
      <c r="N169" s="167"/>
    </row>
    <row r="170" spans="1:14">
      <c r="A170" s="215"/>
      <c r="B170" s="14" t="s">
        <v>29</v>
      </c>
      <c r="C170" s="29">
        <v>0</v>
      </c>
      <c r="D170" s="29">
        <v>2.4876750000000003</v>
      </c>
      <c r="E170" s="29">
        <v>9.7867029999999993</v>
      </c>
      <c r="F170" s="12">
        <f>(D170-E170)/E170*100</f>
        <v>-74.581071889072334</v>
      </c>
      <c r="G170" s="29">
        <v>3</v>
      </c>
      <c r="H170" s="29">
        <v>888.517019</v>
      </c>
      <c r="I170" s="29">
        <v>1</v>
      </c>
      <c r="J170" s="29"/>
      <c r="K170" s="29"/>
      <c r="L170" s="29"/>
      <c r="M170" s="33"/>
      <c r="N170" s="167">
        <f>D170/D337*100</f>
        <v>1.3645834438408178</v>
      </c>
    </row>
    <row r="171" spans="1:14">
      <c r="A171" s="215"/>
      <c r="B171" s="14" t="s">
        <v>30</v>
      </c>
      <c r="C171" s="34">
        <v>0</v>
      </c>
      <c r="D171" s="34">
        <v>6.5239630000000002</v>
      </c>
      <c r="E171" s="34">
        <v>13.837903000000001</v>
      </c>
      <c r="F171" s="12"/>
      <c r="G171" s="41">
        <v>3</v>
      </c>
      <c r="H171" s="41">
        <v>372.57052000000004</v>
      </c>
      <c r="I171" s="41"/>
      <c r="J171" s="131"/>
      <c r="K171" s="33"/>
      <c r="L171" s="131"/>
      <c r="M171" s="33"/>
      <c r="N171" s="167"/>
    </row>
    <row r="172" spans="1:14" ht="14.25" thickBot="1">
      <c r="A172" s="216"/>
      <c r="B172" s="15" t="s">
        <v>31</v>
      </c>
      <c r="C172" s="16">
        <f t="shared" ref="C172:K172" si="32">C160+C162+C163+C164+C165+C166+C167+C168</f>
        <v>586.83094200000005</v>
      </c>
      <c r="D172" s="16">
        <f t="shared" si="32"/>
        <v>5559.2669660000001</v>
      </c>
      <c r="E172" s="16">
        <v>4884.8223479999988</v>
      </c>
      <c r="F172" s="17">
        <f>(D172-E172)/E172*100</f>
        <v>13.806942606134701</v>
      </c>
      <c r="G172" s="16">
        <f t="shared" si="32"/>
        <v>50435</v>
      </c>
      <c r="H172" s="16">
        <f t="shared" si="32"/>
        <v>16167385.570877999</v>
      </c>
      <c r="I172" s="16">
        <f>I160+I162+I163+I164+I165+I166+I167+I168</f>
        <v>4036</v>
      </c>
      <c r="J172" s="16">
        <f t="shared" si="32"/>
        <v>250.32000000000002</v>
      </c>
      <c r="K172" s="16">
        <f t="shared" si="32"/>
        <v>2098.9300000000003</v>
      </c>
      <c r="L172" s="16">
        <v>2277.4199999999996</v>
      </c>
      <c r="M172" s="16">
        <f t="shared" si="30"/>
        <v>-7.8373773831791835</v>
      </c>
      <c r="N172" s="168">
        <f>D172/D339*100</f>
        <v>4.4894797360670893</v>
      </c>
    </row>
    <row r="173" spans="1:14" ht="14.25" thickTop="1">
      <c r="A173" s="231" t="s">
        <v>41</v>
      </c>
      <c r="B173" s="156" t="s">
        <v>19</v>
      </c>
      <c r="C173" s="71">
        <v>156.71</v>
      </c>
      <c r="D173" s="106">
        <v>1102.51</v>
      </c>
      <c r="E173" s="106">
        <v>908.82</v>
      </c>
      <c r="F173" s="12">
        <f>(D173-E173)/E173*100</f>
        <v>21.312251050813135</v>
      </c>
      <c r="G173" s="72">
        <v>12363</v>
      </c>
      <c r="H173" s="72">
        <v>778205.78</v>
      </c>
      <c r="I173" s="72">
        <v>1455</v>
      </c>
      <c r="J173" s="72">
        <v>116.58</v>
      </c>
      <c r="K173" s="107">
        <v>367.73</v>
      </c>
      <c r="L173" s="107">
        <v>364.63</v>
      </c>
      <c r="M173" s="31">
        <f t="shared" si="30"/>
        <v>0.85017689164359012</v>
      </c>
      <c r="N173" s="167">
        <f t="shared" ref="N173:N178" si="33">D173/D327*100</f>
        <v>1.5423856773667852</v>
      </c>
    </row>
    <row r="174" spans="1:14">
      <c r="A174" s="215"/>
      <c r="B174" s="156" t="s">
        <v>20</v>
      </c>
      <c r="C174" s="72">
        <v>65.239999999999995</v>
      </c>
      <c r="D174" s="107">
        <v>500.29</v>
      </c>
      <c r="E174" s="107">
        <v>259.55</v>
      </c>
      <c r="F174" s="12">
        <f>(D174-E174)/E174*100</f>
        <v>92.752841456366781</v>
      </c>
      <c r="G174" s="72">
        <v>6802</v>
      </c>
      <c r="H174" s="72">
        <v>136040</v>
      </c>
      <c r="I174" s="72">
        <v>721</v>
      </c>
      <c r="J174" s="72">
        <v>79.209999999999994</v>
      </c>
      <c r="K174" s="107">
        <v>224.62</v>
      </c>
      <c r="L174" s="107">
        <v>94.83</v>
      </c>
      <c r="M174" s="31">
        <f t="shared" si="30"/>
        <v>136.8659706843826</v>
      </c>
      <c r="N174" s="167">
        <f t="shared" si="33"/>
        <v>2.1587712780954038</v>
      </c>
    </row>
    <row r="175" spans="1:14">
      <c r="A175" s="215"/>
      <c r="B175" s="156" t="s">
        <v>21</v>
      </c>
      <c r="C175" s="72">
        <v>26.88</v>
      </c>
      <c r="D175" s="107">
        <v>65.319999999999993</v>
      </c>
      <c r="E175" s="107">
        <v>23.33</v>
      </c>
      <c r="F175" s="12">
        <f>(D175-E175)/E175*100</f>
        <v>179.98285469352763</v>
      </c>
      <c r="G175" s="72">
        <v>21</v>
      </c>
      <c r="H175" s="72">
        <v>86320.94</v>
      </c>
      <c r="I175" s="107"/>
      <c r="J175" s="72"/>
      <c r="K175" s="72"/>
      <c r="L175" s="107"/>
      <c r="M175" s="31" t="e">
        <f t="shared" si="30"/>
        <v>#DIV/0!</v>
      </c>
      <c r="N175" s="167">
        <f t="shared" si="33"/>
        <v>2.147491930070859</v>
      </c>
    </row>
    <row r="176" spans="1:14">
      <c r="A176" s="215"/>
      <c r="B176" s="156" t="s">
        <v>22</v>
      </c>
      <c r="C176" s="72">
        <v>1E-3</v>
      </c>
      <c r="D176" s="107">
        <v>0.01</v>
      </c>
      <c r="E176" s="107">
        <v>0.66</v>
      </c>
      <c r="F176" s="12">
        <f>(D176-E176)/E176*100</f>
        <v>-98.484848484848484</v>
      </c>
      <c r="G176" s="72">
        <v>2</v>
      </c>
      <c r="H176" s="72">
        <v>88</v>
      </c>
      <c r="I176" s="107">
        <v>1</v>
      </c>
      <c r="J176" s="72"/>
      <c r="K176" s="72">
        <v>0</v>
      </c>
      <c r="L176" s="107"/>
      <c r="M176" s="31"/>
      <c r="N176" s="167">
        <f t="shared" si="33"/>
        <v>5.4708343665231995E-4</v>
      </c>
    </row>
    <row r="177" spans="1:14">
      <c r="A177" s="215"/>
      <c r="B177" s="156" t="s">
        <v>23</v>
      </c>
      <c r="C177" s="72"/>
      <c r="D177" s="72"/>
      <c r="E177" s="107">
        <v>0.08</v>
      </c>
      <c r="F177" s="12"/>
      <c r="G177" s="72"/>
      <c r="H177" s="72"/>
      <c r="I177" s="107"/>
      <c r="J177" s="72"/>
      <c r="K177" s="72"/>
      <c r="L177" s="107"/>
      <c r="M177" s="31"/>
      <c r="N177" s="167">
        <f t="shared" si="33"/>
        <v>0</v>
      </c>
    </row>
    <row r="178" spans="1:14">
      <c r="A178" s="215"/>
      <c r="B178" s="156" t="s">
        <v>24</v>
      </c>
      <c r="C178" s="72">
        <v>5.9</v>
      </c>
      <c r="D178" s="107">
        <v>33.4</v>
      </c>
      <c r="E178" s="107">
        <v>25.87</v>
      </c>
      <c r="F178" s="12">
        <f>(D178-E178)/E178*100</f>
        <v>29.10707383069191</v>
      </c>
      <c r="G178" s="72">
        <v>62</v>
      </c>
      <c r="H178" s="72">
        <v>54159.13</v>
      </c>
      <c r="I178" s="107">
        <v>16</v>
      </c>
      <c r="J178" s="72">
        <v>0.46</v>
      </c>
      <c r="K178" s="107">
        <v>2.81</v>
      </c>
      <c r="L178" s="107">
        <v>5.31</v>
      </c>
      <c r="M178" s="31">
        <f>(K178-L178)/L178*100</f>
        <v>-47.080979284369114</v>
      </c>
      <c r="N178" s="167">
        <f t="shared" si="33"/>
        <v>0.35653558512444244</v>
      </c>
    </row>
    <row r="179" spans="1:14">
      <c r="A179" s="215"/>
      <c r="B179" s="156" t="s">
        <v>25</v>
      </c>
      <c r="C179" s="74"/>
      <c r="D179" s="74"/>
      <c r="E179" s="140"/>
      <c r="F179" s="12"/>
      <c r="G179" s="72"/>
      <c r="H179" s="72"/>
      <c r="I179" s="107"/>
      <c r="J179" s="74"/>
      <c r="K179" s="74"/>
      <c r="L179" s="140"/>
      <c r="M179" s="31"/>
      <c r="N179" s="167"/>
    </row>
    <row r="180" spans="1:14">
      <c r="A180" s="215"/>
      <c r="B180" s="156" t="s">
        <v>26</v>
      </c>
      <c r="C180" s="72">
        <v>24.9</v>
      </c>
      <c r="D180" s="107">
        <v>72.23</v>
      </c>
      <c r="E180" s="107">
        <v>55.95</v>
      </c>
      <c r="F180" s="12">
        <f>(D180-E180)/E180*100</f>
        <v>29.097408400357459</v>
      </c>
      <c r="G180" s="72">
        <v>1153</v>
      </c>
      <c r="H180" s="72">
        <v>103072.47</v>
      </c>
      <c r="I180" s="107">
        <v>32</v>
      </c>
      <c r="J180" s="72">
        <v>7.42</v>
      </c>
      <c r="K180" s="72">
        <v>15.3</v>
      </c>
      <c r="L180" s="107">
        <v>66.17</v>
      </c>
      <c r="M180" s="31">
        <f>(K180-L180)/L180*100</f>
        <v>-76.877739156717553</v>
      </c>
      <c r="N180" s="167">
        <f>D180/D334*100</f>
        <v>0.4206708478744432</v>
      </c>
    </row>
    <row r="181" spans="1:14">
      <c r="A181" s="215"/>
      <c r="B181" s="156" t="s">
        <v>27</v>
      </c>
      <c r="C181" s="72"/>
      <c r="D181" s="72"/>
      <c r="E181" s="107"/>
      <c r="F181" s="12"/>
      <c r="G181" s="72"/>
      <c r="H181" s="72"/>
      <c r="I181" s="107"/>
      <c r="J181" s="72"/>
      <c r="K181" s="72"/>
      <c r="L181" s="107"/>
      <c r="M181" s="31"/>
      <c r="N181" s="167">
        <f>D181/D335*100</f>
        <v>0</v>
      </c>
    </row>
    <row r="182" spans="1:14">
      <c r="A182" s="215"/>
      <c r="B182" s="14" t="s">
        <v>28</v>
      </c>
      <c r="C182" s="75"/>
      <c r="D182" s="75"/>
      <c r="E182" s="132"/>
      <c r="F182" s="12"/>
      <c r="G182" s="75"/>
      <c r="H182" s="75"/>
      <c r="I182" s="132"/>
      <c r="J182" s="72"/>
      <c r="K182" s="72"/>
      <c r="L182" s="107"/>
      <c r="M182" s="31"/>
      <c r="N182" s="167"/>
    </row>
    <row r="183" spans="1:14">
      <c r="A183" s="215"/>
      <c r="B183" s="14" t="s">
        <v>29</v>
      </c>
      <c r="C183" s="75"/>
      <c r="D183" s="75"/>
      <c r="E183" s="132"/>
      <c r="F183" s="12"/>
      <c r="G183" s="72"/>
      <c r="H183" s="72"/>
      <c r="I183" s="107"/>
      <c r="J183" s="72"/>
      <c r="K183" s="72"/>
      <c r="L183" s="107"/>
      <c r="M183" s="31"/>
      <c r="N183" s="167">
        <f>D183/D337*100</f>
        <v>0</v>
      </c>
    </row>
    <row r="184" spans="1:14">
      <c r="A184" s="215"/>
      <c r="B184" s="14" t="s">
        <v>30</v>
      </c>
      <c r="C184" s="75"/>
      <c r="D184" s="75"/>
      <c r="E184" s="132"/>
      <c r="F184" s="12"/>
      <c r="G184" s="75"/>
      <c r="H184" s="75"/>
      <c r="I184" s="132"/>
      <c r="J184" s="72"/>
      <c r="K184" s="72"/>
      <c r="L184" s="107"/>
      <c r="M184" s="31"/>
      <c r="N184" s="167"/>
    </row>
    <row r="185" spans="1:14" ht="14.25" thickBot="1">
      <c r="A185" s="216"/>
      <c r="B185" s="15" t="s">
        <v>31</v>
      </c>
      <c r="C185" s="16">
        <f t="shared" ref="C185:J185" si="34">C173+C175+C176+C177+C178+C179+C180+C181</f>
        <v>214.39100000000002</v>
      </c>
      <c r="D185" s="16">
        <f>D173+D175+D176+D177+D178+D179+D180+D181</f>
        <v>1273.47</v>
      </c>
      <c r="E185" s="16">
        <v>1014.7100000000002</v>
      </c>
      <c r="F185" s="17">
        <f>(D185-E185)/E185*100</f>
        <v>25.500882025406256</v>
      </c>
      <c r="G185" s="16">
        <f t="shared" si="34"/>
        <v>13601</v>
      </c>
      <c r="H185" s="16">
        <f t="shared" si="34"/>
        <v>1021846.32</v>
      </c>
      <c r="I185" s="16">
        <f t="shared" si="34"/>
        <v>1504</v>
      </c>
      <c r="J185" s="16">
        <f t="shared" si="34"/>
        <v>124.46</v>
      </c>
      <c r="K185" s="16">
        <f>K173+K175+K176+K177+K178+K179+K180+K181</f>
        <v>385.84000000000003</v>
      </c>
      <c r="L185" s="16">
        <v>436.11</v>
      </c>
      <c r="M185" s="16">
        <f>(K185-L185)/L185*100</f>
        <v>-11.526908348811075</v>
      </c>
      <c r="N185" s="168">
        <f>D185/D339*100</f>
        <v>1.0284121619730386</v>
      </c>
    </row>
    <row r="186" spans="1:14" ht="14.25" thickTop="1">
      <c r="A186" s="62"/>
      <c r="N186" s="170"/>
    </row>
    <row r="187" spans="1:14">
      <c r="A187" s="62"/>
      <c r="N187" s="170"/>
    </row>
    <row r="188" spans="1:14">
      <c r="A188" s="62"/>
      <c r="N188" s="170"/>
    </row>
    <row r="189" spans="1:14" s="57" customFormat="1" ht="18.75">
      <c r="A189" s="232" t="str">
        <f>A1</f>
        <v>2022年1-9月丹东市财产保险业务统计表</v>
      </c>
      <c r="B189" s="232"/>
      <c r="C189" s="232"/>
      <c r="D189" s="232"/>
      <c r="E189" s="232"/>
      <c r="F189" s="232"/>
      <c r="G189" s="232"/>
      <c r="H189" s="232"/>
      <c r="I189" s="232"/>
      <c r="J189" s="232"/>
      <c r="K189" s="232"/>
      <c r="L189" s="232"/>
      <c r="M189" s="232"/>
      <c r="N189" s="232"/>
    </row>
    <row r="190" spans="1:14" s="57" customFormat="1" ht="14.25" thickBot="1">
      <c r="A190" s="63"/>
      <c r="B190" s="59" t="s">
        <v>0</v>
      </c>
      <c r="C190" s="58"/>
      <c r="D190" s="58"/>
      <c r="F190" s="157"/>
      <c r="G190" s="73" t="str">
        <f>G2</f>
        <v>（2022年1-9月）</v>
      </c>
      <c r="H190" s="58"/>
      <c r="I190" s="58"/>
      <c r="J190" s="58"/>
      <c r="K190" s="58"/>
      <c r="L190" s="59" t="s">
        <v>1</v>
      </c>
      <c r="N190" s="157"/>
    </row>
    <row r="191" spans="1:14" ht="13.5" customHeight="1">
      <c r="A191" s="214" t="s">
        <v>116</v>
      </c>
      <c r="B191" s="160" t="s">
        <v>3</v>
      </c>
      <c r="C191" s="219" t="s">
        <v>4</v>
      </c>
      <c r="D191" s="219"/>
      <c r="E191" s="219"/>
      <c r="F191" s="220"/>
      <c r="G191" s="219" t="s">
        <v>5</v>
      </c>
      <c r="H191" s="219"/>
      <c r="I191" s="219" t="s">
        <v>6</v>
      </c>
      <c r="J191" s="219"/>
      <c r="K191" s="219"/>
      <c r="L191" s="219"/>
      <c r="M191" s="219"/>
      <c r="N191" s="222" t="s">
        <v>7</v>
      </c>
    </row>
    <row r="192" spans="1:14">
      <c r="A192" s="215"/>
      <c r="B192" s="58" t="s">
        <v>8</v>
      </c>
      <c r="C192" s="221" t="s">
        <v>9</v>
      </c>
      <c r="D192" s="221" t="s">
        <v>10</v>
      </c>
      <c r="E192" s="221" t="s">
        <v>11</v>
      </c>
      <c r="F192" s="202" t="s">
        <v>12</v>
      </c>
      <c r="G192" s="221" t="s">
        <v>13</v>
      </c>
      <c r="H192" s="221" t="s">
        <v>14</v>
      </c>
      <c r="I192" s="196" t="s">
        <v>13</v>
      </c>
      <c r="J192" s="221" t="s">
        <v>15</v>
      </c>
      <c r="K192" s="221"/>
      <c r="L192" s="221"/>
      <c r="M192" s="200" t="s">
        <v>12</v>
      </c>
      <c r="N192" s="223"/>
    </row>
    <row r="193" spans="1:14">
      <c r="A193" s="230"/>
      <c r="B193" s="161" t="s">
        <v>16</v>
      </c>
      <c r="C193" s="221"/>
      <c r="D193" s="221"/>
      <c r="E193" s="221"/>
      <c r="F193" s="202" t="s">
        <v>17</v>
      </c>
      <c r="G193" s="221"/>
      <c r="H193" s="221"/>
      <c r="I193" s="33" t="s">
        <v>18</v>
      </c>
      <c r="J193" s="200" t="s">
        <v>9</v>
      </c>
      <c r="K193" s="200" t="s">
        <v>10</v>
      </c>
      <c r="L193" s="200" t="s">
        <v>11</v>
      </c>
      <c r="M193" s="200" t="s">
        <v>17</v>
      </c>
      <c r="N193" s="201" t="s">
        <v>17</v>
      </c>
    </row>
    <row r="194" spans="1:14" ht="15" customHeight="1">
      <c r="A194" s="229" t="s">
        <v>42</v>
      </c>
      <c r="B194" s="156" t="s">
        <v>19</v>
      </c>
      <c r="C194" s="156">
        <v>219.85123799999997</v>
      </c>
      <c r="D194" s="32">
        <v>2206.6217019999999</v>
      </c>
      <c r="E194" s="32">
        <v>1509.1441749999999</v>
      </c>
      <c r="F194" s="203">
        <f t="shared" ref="F194:F199" si="35">(D194-E194)/E194*100</f>
        <v>46.216759044907029</v>
      </c>
      <c r="G194" s="32">
        <v>17782</v>
      </c>
      <c r="H194" s="31">
        <v>1495333.3025450001</v>
      </c>
      <c r="I194" s="31">
        <v>1880</v>
      </c>
      <c r="J194" s="31">
        <v>70.949556999999899</v>
      </c>
      <c r="K194" s="31">
        <v>645.28424199999995</v>
      </c>
      <c r="L194" s="31">
        <v>1087.7756810000001</v>
      </c>
      <c r="M194" s="31">
        <f t="shared" ref="M194:M206" si="36">(K194-L194)/L194*100</f>
        <v>-40.678555949441211</v>
      </c>
      <c r="N194" s="167">
        <f t="shared" ref="N194:N199" si="37">D194/D327*100</f>
        <v>3.087012098331551</v>
      </c>
    </row>
    <row r="195" spans="1:14" ht="15" customHeight="1">
      <c r="A195" s="215"/>
      <c r="B195" s="156" t="s">
        <v>20</v>
      </c>
      <c r="C195" s="156">
        <v>84.794185000000084</v>
      </c>
      <c r="D195" s="32">
        <v>851.70869700000003</v>
      </c>
      <c r="E195" s="32">
        <v>466.85956299999998</v>
      </c>
      <c r="F195" s="203">
        <f t="shared" si="35"/>
        <v>82.433597702699316</v>
      </c>
      <c r="G195" s="32">
        <v>9440</v>
      </c>
      <c r="H195" s="31">
        <v>188800</v>
      </c>
      <c r="I195" s="31">
        <v>884</v>
      </c>
      <c r="J195" s="31">
        <v>42.691034999999971</v>
      </c>
      <c r="K195" s="31">
        <v>266.03495199999998</v>
      </c>
      <c r="L195" s="31">
        <v>371.32372800000002</v>
      </c>
      <c r="M195" s="31">
        <f t="shared" si="36"/>
        <v>-28.35498193640888</v>
      </c>
      <c r="N195" s="167">
        <f t="shared" si="37"/>
        <v>3.6751569537421522</v>
      </c>
    </row>
    <row r="196" spans="1:14" ht="15" customHeight="1">
      <c r="A196" s="215"/>
      <c r="B196" s="156" t="s">
        <v>21</v>
      </c>
      <c r="C196" s="156">
        <v>2.3089200000000005</v>
      </c>
      <c r="D196" s="32">
        <v>72.358086999999998</v>
      </c>
      <c r="E196" s="32">
        <v>84.864182999999997</v>
      </c>
      <c r="F196" s="203">
        <f t="shared" si="35"/>
        <v>-14.736600952135484</v>
      </c>
      <c r="G196" s="32">
        <v>670</v>
      </c>
      <c r="H196" s="31">
        <v>71859.001906999998</v>
      </c>
      <c r="I196" s="31">
        <v>5</v>
      </c>
      <c r="J196" s="31">
        <v>0</v>
      </c>
      <c r="K196" s="31">
        <v>450.9067</v>
      </c>
      <c r="L196" s="31">
        <v>40.075862000000001</v>
      </c>
      <c r="M196" s="31">
        <f t="shared" si="36"/>
        <v>1025.1328792378813</v>
      </c>
      <c r="N196" s="167">
        <f t="shared" si="37"/>
        <v>2.3788794841987926</v>
      </c>
    </row>
    <row r="197" spans="1:14" ht="15" customHeight="1">
      <c r="A197" s="215"/>
      <c r="B197" s="156" t="s">
        <v>22</v>
      </c>
      <c r="C197" s="156">
        <v>3.7094349999999991</v>
      </c>
      <c r="D197" s="32">
        <v>51.263263999999999</v>
      </c>
      <c r="E197" s="32">
        <v>104.318888</v>
      </c>
      <c r="F197" s="203">
        <f t="shared" si="35"/>
        <v>-50.859077408877283</v>
      </c>
      <c r="G197" s="32">
        <v>657</v>
      </c>
      <c r="H197" s="31">
        <v>525521.98640000005</v>
      </c>
      <c r="I197" s="31">
        <v>190</v>
      </c>
      <c r="J197" s="31">
        <v>0.27000000000000313</v>
      </c>
      <c r="K197" s="31">
        <v>20.339200000000002</v>
      </c>
      <c r="L197" s="31">
        <v>4.6608000000000001</v>
      </c>
      <c r="M197" s="31">
        <f t="shared" si="36"/>
        <v>336.38860281496738</v>
      </c>
      <c r="N197" s="167">
        <f t="shared" si="37"/>
        <v>2.804528264313515</v>
      </c>
    </row>
    <row r="198" spans="1:14" ht="15" customHeight="1">
      <c r="A198" s="215"/>
      <c r="B198" s="156" t="s">
        <v>23</v>
      </c>
      <c r="C198" s="156">
        <v>0</v>
      </c>
      <c r="D198" s="32">
        <v>2.377354</v>
      </c>
      <c r="E198" s="32">
        <v>2.2075429999999998</v>
      </c>
      <c r="F198" s="203">
        <f t="shared" si="35"/>
        <v>7.6923076923076996</v>
      </c>
      <c r="G198" s="32">
        <v>14</v>
      </c>
      <c r="H198" s="31">
        <v>560</v>
      </c>
      <c r="I198" s="31">
        <v>0</v>
      </c>
      <c r="J198" s="31">
        <v>0</v>
      </c>
      <c r="K198" s="31">
        <v>0</v>
      </c>
      <c r="L198" s="31">
        <v>0</v>
      </c>
      <c r="M198" s="31"/>
      <c r="N198" s="167">
        <f t="shared" si="37"/>
        <v>0.82413707447853446</v>
      </c>
    </row>
    <row r="199" spans="1:14" ht="15" customHeight="1">
      <c r="A199" s="215"/>
      <c r="B199" s="156" t="s">
        <v>24</v>
      </c>
      <c r="C199" s="156">
        <v>45.977028000000018</v>
      </c>
      <c r="D199" s="32">
        <v>216.94252900000001</v>
      </c>
      <c r="E199" s="32">
        <v>229.53995699999999</v>
      </c>
      <c r="F199" s="203">
        <f t="shared" si="35"/>
        <v>-5.4881198744844149</v>
      </c>
      <c r="G199" s="32">
        <v>453</v>
      </c>
      <c r="H199" s="31">
        <v>359151.19744600001</v>
      </c>
      <c r="I199" s="31">
        <v>55</v>
      </c>
      <c r="J199" s="31">
        <v>2.3685719999999986</v>
      </c>
      <c r="K199" s="31">
        <v>13.739134999999999</v>
      </c>
      <c r="L199" s="31">
        <v>31.457470000000001</v>
      </c>
      <c r="M199" s="31">
        <f t="shared" si="36"/>
        <v>-56.3247298654342</v>
      </c>
      <c r="N199" s="167">
        <f t="shared" si="37"/>
        <v>2.3158003447721955</v>
      </c>
    </row>
    <row r="200" spans="1:14" ht="15" customHeight="1">
      <c r="A200" s="215"/>
      <c r="B200" s="156" t="s">
        <v>25</v>
      </c>
      <c r="C200" s="156">
        <v>0</v>
      </c>
      <c r="D200" s="32">
        <v>39.241988999999997</v>
      </c>
      <c r="E200" s="32">
        <v>22.407364000000001</v>
      </c>
      <c r="F200" s="203"/>
      <c r="G200" s="32">
        <v>16</v>
      </c>
      <c r="H200" s="31">
        <v>1014.399</v>
      </c>
      <c r="I200" s="31">
        <v>12</v>
      </c>
      <c r="J200" s="31">
        <v>0.67600000000000016</v>
      </c>
      <c r="K200" s="31">
        <v>6.3803179999999999</v>
      </c>
      <c r="L200" s="33">
        <v>0</v>
      </c>
      <c r="M200" s="31"/>
      <c r="N200" s="167"/>
    </row>
    <row r="201" spans="1:14" ht="15" customHeight="1">
      <c r="A201" s="215"/>
      <c r="B201" s="156" t="s">
        <v>26</v>
      </c>
      <c r="C201" s="156">
        <v>68.30238300000002</v>
      </c>
      <c r="D201" s="32">
        <v>336.207695</v>
      </c>
      <c r="E201" s="32">
        <v>317.80137999999999</v>
      </c>
      <c r="F201" s="203">
        <f>(D201-E201)/E201*100</f>
        <v>5.7917668576517842</v>
      </c>
      <c r="G201" s="32">
        <v>8043</v>
      </c>
      <c r="H201" s="31">
        <v>2231955.67</v>
      </c>
      <c r="I201" s="31">
        <v>472</v>
      </c>
      <c r="J201" s="31">
        <v>10.678782999999996</v>
      </c>
      <c r="K201" s="31">
        <v>97.065460999999999</v>
      </c>
      <c r="L201" s="31">
        <v>148.18746200000001</v>
      </c>
      <c r="M201" s="31">
        <f t="shared" si="36"/>
        <v>-34.498195940490575</v>
      </c>
      <c r="N201" s="167">
        <f>D201/D334*100</f>
        <v>1.9580891058779206</v>
      </c>
    </row>
    <row r="202" spans="1:14" ht="15" customHeight="1">
      <c r="A202" s="215"/>
      <c r="B202" s="156" t="s">
        <v>27</v>
      </c>
      <c r="C202" s="156">
        <v>317.73257399999983</v>
      </c>
      <c r="D202" s="32">
        <v>2204.2252920000001</v>
      </c>
      <c r="E202" s="32">
        <v>3210.5152210000001</v>
      </c>
      <c r="F202" s="203">
        <f>(D202-E202)/E202*100</f>
        <v>-31.343565120571654</v>
      </c>
      <c r="G202" s="32">
        <v>863</v>
      </c>
      <c r="H202" s="31">
        <v>70924.012900000002</v>
      </c>
      <c r="I202" s="31">
        <v>176</v>
      </c>
      <c r="J202" s="31">
        <v>98.529899</v>
      </c>
      <c r="K202" s="31">
        <v>1031.146129</v>
      </c>
      <c r="L202" s="31">
        <v>488.472848</v>
      </c>
      <c r="M202" s="31">
        <f t="shared" si="36"/>
        <v>111.0958947302635</v>
      </c>
      <c r="N202" s="167">
        <f>D202/D335*100</f>
        <v>72.2305695856342</v>
      </c>
    </row>
    <row r="203" spans="1:14" ht="15" customHeight="1">
      <c r="A203" s="215"/>
      <c r="B203" s="14" t="s">
        <v>28</v>
      </c>
      <c r="C203" s="156">
        <v>0</v>
      </c>
      <c r="D203" s="32">
        <v>0</v>
      </c>
      <c r="E203" s="32">
        <v>30.199791999999999</v>
      </c>
      <c r="F203" s="203"/>
      <c r="G203" s="32">
        <v>0</v>
      </c>
      <c r="H203" s="31">
        <v>0</v>
      </c>
      <c r="I203" s="31">
        <v>0</v>
      </c>
      <c r="J203" s="31">
        <v>0</v>
      </c>
      <c r="K203" s="31">
        <v>0</v>
      </c>
      <c r="L203" s="34">
        <v>0</v>
      </c>
      <c r="M203" s="31"/>
      <c r="N203" s="167"/>
    </row>
    <row r="204" spans="1:14" ht="15" customHeight="1">
      <c r="A204" s="215"/>
      <c r="B204" s="14" t="s">
        <v>29</v>
      </c>
      <c r="C204" s="156">
        <v>64.996737999999993</v>
      </c>
      <c r="D204" s="32">
        <v>103.99673799999999</v>
      </c>
      <c r="E204" s="32">
        <v>0</v>
      </c>
      <c r="F204" s="203"/>
      <c r="G204" s="32">
        <v>33</v>
      </c>
      <c r="H204" s="31">
        <v>50262.868456999997</v>
      </c>
      <c r="I204" s="31">
        <v>2</v>
      </c>
      <c r="J204" s="31">
        <v>0</v>
      </c>
      <c r="K204" s="31">
        <v>0</v>
      </c>
      <c r="L204" s="34">
        <v>0</v>
      </c>
      <c r="M204" s="31"/>
      <c r="N204" s="167">
        <f>D204/D337*100</f>
        <v>57.046128167164603</v>
      </c>
    </row>
    <row r="205" spans="1:14" ht="15" customHeight="1">
      <c r="A205" s="215"/>
      <c r="B205" s="14" t="s">
        <v>30</v>
      </c>
      <c r="C205" s="156">
        <v>252.73583599999984</v>
      </c>
      <c r="D205" s="32">
        <v>2100.2285539999998</v>
      </c>
      <c r="E205" s="32">
        <v>3180.3154290000002</v>
      </c>
      <c r="F205" s="203">
        <f t="shared" ref="F205:F215" si="38">(D205-E205)/E205*100</f>
        <v>-33.961627364101318</v>
      </c>
      <c r="G205" s="32">
        <v>830</v>
      </c>
      <c r="H205" s="31">
        <v>12886.544217000001</v>
      </c>
      <c r="I205" s="31">
        <v>174</v>
      </c>
      <c r="J205" s="31">
        <v>98.529899</v>
      </c>
      <c r="K205" s="31">
        <v>1031.146129</v>
      </c>
      <c r="L205" s="31">
        <v>488.472848</v>
      </c>
      <c r="M205" s="31">
        <f t="shared" si="36"/>
        <v>111.0958947302635</v>
      </c>
      <c r="N205" s="167">
        <f>D205/D338*100</f>
        <v>85.51311003710579</v>
      </c>
    </row>
    <row r="206" spans="1:14" ht="15" customHeight="1" thickBot="1">
      <c r="A206" s="216"/>
      <c r="B206" s="15" t="s">
        <v>31</v>
      </c>
      <c r="C206" s="16">
        <f>C194+C196+C197+C198+C199+C200+C201+C202</f>
        <v>657.88157799999976</v>
      </c>
      <c r="D206" s="16">
        <f t="shared" ref="D206:K206" si="39">D194+D196+D197+D198+D199+D200+D201+D202</f>
        <v>5129.2379120000005</v>
      </c>
      <c r="E206" s="16">
        <v>5480.7987109999995</v>
      </c>
      <c r="F206" s="204">
        <f t="shared" si="38"/>
        <v>-6.4144081462874034</v>
      </c>
      <c r="G206" s="16">
        <f t="shared" si="39"/>
        <v>28498</v>
      </c>
      <c r="H206" s="16">
        <f>H194+H196+H197+H198+H199+H200+H201+H202</f>
        <v>4756319.5701980013</v>
      </c>
      <c r="I206" s="16">
        <f t="shared" si="39"/>
        <v>2790</v>
      </c>
      <c r="J206" s="16">
        <f t="shared" si="39"/>
        <v>183.47281099999989</v>
      </c>
      <c r="K206" s="16">
        <f t="shared" si="39"/>
        <v>2264.8611849999998</v>
      </c>
      <c r="L206" s="16">
        <v>1800.6301230000004</v>
      </c>
      <c r="M206" s="16">
        <f t="shared" si="36"/>
        <v>25.781589237580434</v>
      </c>
      <c r="N206" s="168">
        <f>D206/D339*100</f>
        <v>4.1422025256613786</v>
      </c>
    </row>
    <row r="207" spans="1:14" ht="14.25" thickTop="1">
      <c r="A207" s="231" t="s">
        <v>43</v>
      </c>
      <c r="B207" s="156" t="s">
        <v>19</v>
      </c>
      <c r="C207" s="82">
        <v>21.32</v>
      </c>
      <c r="D207" s="82">
        <v>258.54000000000002</v>
      </c>
      <c r="E207" s="82">
        <v>176.1</v>
      </c>
      <c r="F207" s="209">
        <f t="shared" si="38"/>
        <v>46.814310051107341</v>
      </c>
      <c r="G207" s="83">
        <v>2154</v>
      </c>
      <c r="H207" s="83">
        <v>165776.17000000001</v>
      </c>
      <c r="I207" s="83">
        <v>195</v>
      </c>
      <c r="J207" s="83">
        <v>35.869999999999997</v>
      </c>
      <c r="K207" s="83">
        <v>219.92</v>
      </c>
      <c r="L207" s="83">
        <v>408.96</v>
      </c>
      <c r="M207" s="31">
        <f t="shared" ref="M207:M221" si="40">(K207-L207)/L207*100</f>
        <v>-46.224569640062597</v>
      </c>
      <c r="N207" s="167">
        <f t="shared" ref="N207:N215" si="41">D207/D327*100</f>
        <v>0.36169140690461643</v>
      </c>
    </row>
    <row r="208" spans="1:14">
      <c r="A208" s="215"/>
      <c r="B208" s="156" t="s">
        <v>20</v>
      </c>
      <c r="C208" s="83">
        <v>10.52</v>
      </c>
      <c r="D208" s="83">
        <v>106.29</v>
      </c>
      <c r="E208" s="83">
        <v>40.14</v>
      </c>
      <c r="F208" s="209">
        <f t="shared" si="38"/>
        <v>164.79820627802692</v>
      </c>
      <c r="G208" s="83">
        <v>1075</v>
      </c>
      <c r="H208" s="83">
        <v>21500</v>
      </c>
      <c r="I208" s="83">
        <v>97</v>
      </c>
      <c r="J208" s="83">
        <v>17.11</v>
      </c>
      <c r="K208" s="83">
        <v>91.19</v>
      </c>
      <c r="L208" s="83">
        <v>67.39</v>
      </c>
      <c r="M208" s="31">
        <f t="shared" si="40"/>
        <v>35.316812583469357</v>
      </c>
      <c r="N208" s="167">
        <f t="shared" si="41"/>
        <v>0.45864558385888282</v>
      </c>
    </row>
    <row r="209" spans="1:14">
      <c r="A209" s="215"/>
      <c r="B209" s="156" t="s">
        <v>21</v>
      </c>
      <c r="C209" s="83">
        <v>0</v>
      </c>
      <c r="D209" s="83">
        <v>0.74</v>
      </c>
      <c r="E209" s="83">
        <v>1.88</v>
      </c>
      <c r="F209" s="209">
        <f t="shared" si="38"/>
        <v>-60.638297872340416</v>
      </c>
      <c r="G209" s="83">
        <v>1</v>
      </c>
      <c r="H209" s="83">
        <v>780</v>
      </c>
      <c r="I209" s="83">
        <v>0</v>
      </c>
      <c r="J209" s="83">
        <v>0</v>
      </c>
      <c r="K209" s="83">
        <v>0</v>
      </c>
      <c r="L209" s="83">
        <v>0.6</v>
      </c>
      <c r="M209" s="31"/>
      <c r="N209" s="167">
        <f t="shared" si="41"/>
        <v>2.4328598105517997E-2</v>
      </c>
    </row>
    <row r="210" spans="1:14">
      <c r="A210" s="215"/>
      <c r="B210" s="156" t="s">
        <v>22</v>
      </c>
      <c r="C210" s="83">
        <v>0.03</v>
      </c>
      <c r="D210" s="83">
        <v>0.68</v>
      </c>
      <c r="E210" s="83">
        <v>1.67</v>
      </c>
      <c r="F210" s="209">
        <f t="shared" si="38"/>
        <v>-59.281437125748496</v>
      </c>
      <c r="G210" s="83">
        <v>77</v>
      </c>
      <c r="H210" s="83">
        <v>1316.88</v>
      </c>
      <c r="I210" s="83">
        <v>4</v>
      </c>
      <c r="J210" s="83">
        <v>0.39</v>
      </c>
      <c r="K210" s="83">
        <v>0.83</v>
      </c>
      <c r="L210" s="83">
        <v>1.34</v>
      </c>
      <c r="M210" s="31">
        <f t="shared" si="40"/>
        <v>-38.059701492537314</v>
      </c>
      <c r="N210" s="167">
        <f t="shared" si="41"/>
        <v>3.7201673692357752E-2</v>
      </c>
    </row>
    <row r="211" spans="1:14">
      <c r="A211" s="215"/>
      <c r="B211" s="156" t="s">
        <v>23</v>
      </c>
      <c r="C211" s="83">
        <v>0</v>
      </c>
      <c r="D211" s="83">
        <v>0</v>
      </c>
      <c r="E211" s="83">
        <v>0</v>
      </c>
      <c r="F211" s="209" t="e">
        <f t="shared" si="38"/>
        <v>#DIV/0!</v>
      </c>
      <c r="G211" s="83">
        <v>0</v>
      </c>
      <c r="H211" s="83">
        <v>0</v>
      </c>
      <c r="I211" s="83">
        <v>0</v>
      </c>
      <c r="J211" s="83">
        <v>0</v>
      </c>
      <c r="K211" s="83">
        <v>0.92</v>
      </c>
      <c r="L211" s="83">
        <v>18.32</v>
      </c>
      <c r="M211" s="31"/>
      <c r="N211" s="167">
        <f t="shared" si="41"/>
        <v>0</v>
      </c>
    </row>
    <row r="212" spans="1:14">
      <c r="A212" s="215"/>
      <c r="B212" s="156" t="s">
        <v>24</v>
      </c>
      <c r="C212" s="83">
        <v>0.2</v>
      </c>
      <c r="D212" s="83">
        <v>7.13</v>
      </c>
      <c r="E212" s="83">
        <v>15.68</v>
      </c>
      <c r="F212" s="209">
        <f t="shared" si="38"/>
        <v>-54.528061224489797</v>
      </c>
      <c r="G212" s="83">
        <v>8</v>
      </c>
      <c r="H212" s="83">
        <v>6621.89</v>
      </c>
      <c r="I212" s="83">
        <v>2</v>
      </c>
      <c r="J212" s="83">
        <v>0</v>
      </c>
      <c r="K212" s="83">
        <v>0.78</v>
      </c>
      <c r="L212" s="83">
        <v>1.36</v>
      </c>
      <c r="M212" s="31">
        <f>(K212-L212)/L212*100</f>
        <v>-42.647058823529413</v>
      </c>
      <c r="N212" s="167">
        <f t="shared" si="41"/>
        <v>7.6110740177762731E-2</v>
      </c>
    </row>
    <row r="213" spans="1:14">
      <c r="A213" s="215"/>
      <c r="B213" s="156" t="s">
        <v>25</v>
      </c>
      <c r="C213" s="84">
        <v>9.51</v>
      </c>
      <c r="D213" s="84">
        <v>1437.46</v>
      </c>
      <c r="E213" s="84">
        <v>1838.14</v>
      </c>
      <c r="F213" s="209">
        <f t="shared" si="38"/>
        <v>-21.798122014645241</v>
      </c>
      <c r="G213" s="84">
        <v>198</v>
      </c>
      <c r="H213" s="84">
        <v>25552.43</v>
      </c>
      <c r="I213" s="84">
        <v>103</v>
      </c>
      <c r="J213" s="84">
        <v>0</v>
      </c>
      <c r="K213" s="84">
        <v>50.03</v>
      </c>
      <c r="L213" s="84">
        <v>597.79</v>
      </c>
      <c r="M213" s="31">
        <f t="shared" si="40"/>
        <v>-91.63084026163034</v>
      </c>
      <c r="N213" s="167">
        <f t="shared" si="41"/>
        <v>8.1673259945678431</v>
      </c>
    </row>
    <row r="214" spans="1:14">
      <c r="A214" s="215"/>
      <c r="B214" s="156" t="s">
        <v>26</v>
      </c>
      <c r="C214" s="83">
        <v>2.09</v>
      </c>
      <c r="D214" s="83">
        <v>6.44</v>
      </c>
      <c r="E214" s="83">
        <v>27.03</v>
      </c>
      <c r="F214" s="209">
        <f t="shared" si="38"/>
        <v>-76.174620791712911</v>
      </c>
      <c r="G214" s="83">
        <v>58</v>
      </c>
      <c r="H214" s="83">
        <v>5638.09</v>
      </c>
      <c r="I214" s="83">
        <v>5</v>
      </c>
      <c r="J214" s="83">
        <v>0</v>
      </c>
      <c r="K214" s="83">
        <v>0.79</v>
      </c>
      <c r="L214" s="83">
        <v>8.17</v>
      </c>
      <c r="M214" s="31">
        <f t="shared" si="40"/>
        <v>-90.330477356181149</v>
      </c>
      <c r="N214" s="167">
        <f t="shared" si="41"/>
        <v>3.750685671205059E-2</v>
      </c>
    </row>
    <row r="215" spans="1:14">
      <c r="A215" s="215"/>
      <c r="B215" s="156" t="s">
        <v>27</v>
      </c>
      <c r="C215" s="85">
        <v>0</v>
      </c>
      <c r="D215" s="85">
        <v>0.06</v>
      </c>
      <c r="E215" s="85">
        <v>1.53</v>
      </c>
      <c r="F215" s="209">
        <f t="shared" si="38"/>
        <v>-96.078431372549005</v>
      </c>
      <c r="G215" s="85">
        <v>2</v>
      </c>
      <c r="H215" s="85">
        <v>39</v>
      </c>
      <c r="I215" s="85">
        <v>0</v>
      </c>
      <c r="J215" s="85">
        <v>0</v>
      </c>
      <c r="K215" s="85">
        <v>0</v>
      </c>
      <c r="L215" s="85">
        <v>0</v>
      </c>
      <c r="M215" s="31" t="e">
        <f t="shared" si="40"/>
        <v>#DIV/0!</v>
      </c>
      <c r="N215" s="167">
        <f t="shared" si="41"/>
        <v>1.9661484653439188E-3</v>
      </c>
    </row>
    <row r="216" spans="1:14">
      <c r="A216" s="215"/>
      <c r="B216" s="14" t="s">
        <v>28</v>
      </c>
      <c r="C216" s="85"/>
      <c r="D216" s="85"/>
      <c r="E216" s="85"/>
      <c r="F216" s="209"/>
      <c r="G216" s="85"/>
      <c r="H216" s="85"/>
      <c r="I216" s="85"/>
      <c r="J216" s="85"/>
      <c r="K216" s="85"/>
      <c r="L216" s="85"/>
      <c r="M216" s="31"/>
      <c r="N216" s="167"/>
    </row>
    <row r="217" spans="1:14">
      <c r="A217" s="215"/>
      <c r="B217" s="14" t="s">
        <v>29</v>
      </c>
      <c r="C217" s="85">
        <v>0</v>
      </c>
      <c r="D217" s="85">
        <v>0</v>
      </c>
      <c r="E217" s="85">
        <v>1.46</v>
      </c>
      <c r="F217" s="209">
        <f>(D217-E217)/E217*100</f>
        <v>-100</v>
      </c>
      <c r="G217" s="85">
        <v>0</v>
      </c>
      <c r="H217" s="85">
        <v>0</v>
      </c>
      <c r="I217" s="85">
        <v>0</v>
      </c>
      <c r="J217" s="85">
        <v>0</v>
      </c>
      <c r="K217" s="85">
        <v>0</v>
      </c>
      <c r="L217" s="85">
        <v>0</v>
      </c>
      <c r="M217" s="31"/>
      <c r="N217" s="167">
        <f>D217/D337*100</f>
        <v>0</v>
      </c>
    </row>
    <row r="218" spans="1:14">
      <c r="A218" s="215"/>
      <c r="B218" s="14" t="s">
        <v>30</v>
      </c>
      <c r="C218" s="34"/>
      <c r="D218" s="34"/>
      <c r="E218" s="34"/>
      <c r="F218" s="203"/>
      <c r="G218" s="34"/>
      <c r="H218" s="34"/>
      <c r="I218" s="34"/>
      <c r="J218" s="34"/>
      <c r="K218" s="34"/>
      <c r="L218" s="34"/>
      <c r="M218" s="31"/>
      <c r="N218" s="167"/>
    </row>
    <row r="219" spans="1:14" ht="14.25" thickBot="1">
      <c r="A219" s="216"/>
      <c r="B219" s="15" t="s">
        <v>31</v>
      </c>
      <c r="C219" s="16">
        <f t="shared" ref="C219:K219" si="42">C207+C209+C210+C211+C212+C213+C214+C215</f>
        <v>33.150000000000006</v>
      </c>
      <c r="D219" s="16">
        <f t="shared" si="42"/>
        <v>1711.0500000000002</v>
      </c>
      <c r="E219" s="16">
        <v>2062.0300000000002</v>
      </c>
      <c r="F219" s="204">
        <f>(D219-E219)/E219*100</f>
        <v>-17.021090866767214</v>
      </c>
      <c r="G219" s="16">
        <f t="shared" si="42"/>
        <v>2498</v>
      </c>
      <c r="H219" s="16">
        <f t="shared" si="42"/>
        <v>205724.46000000002</v>
      </c>
      <c r="I219" s="16">
        <f t="shared" si="42"/>
        <v>309</v>
      </c>
      <c r="J219" s="16">
        <f t="shared" si="42"/>
        <v>36.26</v>
      </c>
      <c r="K219" s="16">
        <f t="shared" si="42"/>
        <v>273.27000000000004</v>
      </c>
      <c r="L219" s="16">
        <v>1036.54</v>
      </c>
      <c r="M219" s="16">
        <f t="shared" si="40"/>
        <v>-73.636328554614394</v>
      </c>
      <c r="N219" s="168">
        <f>D219/D339*100</f>
        <v>1.3817872660871227</v>
      </c>
    </row>
    <row r="220" spans="1:14" ht="14.25" thickTop="1">
      <c r="A220" s="231" t="s">
        <v>44</v>
      </c>
      <c r="B220" s="156" t="s">
        <v>19</v>
      </c>
      <c r="C220" s="71">
        <v>2.35</v>
      </c>
      <c r="D220" s="71">
        <v>23.47</v>
      </c>
      <c r="E220" s="71">
        <v>20.03</v>
      </c>
      <c r="F220" s="203">
        <f>(D220-E220)/E220*100</f>
        <v>17.174238642036933</v>
      </c>
      <c r="G220" s="72">
        <v>12682</v>
      </c>
      <c r="H220" s="72">
        <v>11</v>
      </c>
      <c r="I220" s="72">
        <v>0.25</v>
      </c>
      <c r="J220" s="72">
        <v>8.9</v>
      </c>
      <c r="K220" s="72">
        <v>8.9</v>
      </c>
      <c r="L220" s="72">
        <v>1.0900000000000001</v>
      </c>
      <c r="M220" s="31">
        <f t="shared" si="40"/>
        <v>716.51376146788994</v>
      </c>
      <c r="N220" s="167">
        <f>D220/D327*100</f>
        <v>3.2833980506116446E-2</v>
      </c>
    </row>
    <row r="221" spans="1:14">
      <c r="A221" s="215"/>
      <c r="B221" s="156" t="s">
        <v>20</v>
      </c>
      <c r="C221" s="72">
        <v>0.61</v>
      </c>
      <c r="D221" s="72">
        <v>5.66</v>
      </c>
      <c r="E221" s="72">
        <v>5.39</v>
      </c>
      <c r="F221" s="203">
        <f t="shared" ref="F221:F232" si="43">(D221-E221)/E221*100</f>
        <v>5.0092764378478751</v>
      </c>
      <c r="G221" s="72">
        <v>1420</v>
      </c>
      <c r="H221" s="72">
        <v>5</v>
      </c>
      <c r="I221" s="72"/>
      <c r="J221" s="72">
        <v>0.53</v>
      </c>
      <c r="K221" s="72">
        <v>0.53</v>
      </c>
      <c r="L221" s="72">
        <v>0.73</v>
      </c>
      <c r="M221" s="31">
        <f t="shared" si="40"/>
        <v>-27.397260273972595</v>
      </c>
      <c r="N221" s="167">
        <f>D221/D328*100</f>
        <v>2.4423125455275915E-2</v>
      </c>
    </row>
    <row r="222" spans="1:14">
      <c r="A222" s="215"/>
      <c r="B222" s="156" t="s">
        <v>21</v>
      </c>
      <c r="C222" s="72">
        <v>8.89</v>
      </c>
      <c r="D222" s="72">
        <v>23.81</v>
      </c>
      <c r="E222" s="72">
        <v>35.21</v>
      </c>
      <c r="F222" s="203">
        <f t="shared" si="43"/>
        <v>-32.37716557796081</v>
      </c>
      <c r="G222" s="72">
        <v>30666.400000000001</v>
      </c>
      <c r="H222" s="72">
        <v>1</v>
      </c>
      <c r="I222" s="72"/>
      <c r="J222" s="72">
        <v>3.39</v>
      </c>
      <c r="K222" s="72">
        <v>3.39</v>
      </c>
      <c r="L222" s="72"/>
      <c r="M222" s="31"/>
      <c r="N222" s="167">
        <f>D222/D329*100</f>
        <v>0.78278908228700472</v>
      </c>
    </row>
    <row r="223" spans="1:14">
      <c r="A223" s="215"/>
      <c r="B223" s="156" t="s">
        <v>22</v>
      </c>
      <c r="C223" s="72">
        <v>0.34</v>
      </c>
      <c r="D223" s="72">
        <v>12.85</v>
      </c>
      <c r="E223" s="72">
        <v>1.1599999999999999</v>
      </c>
      <c r="F223" s="203">
        <f t="shared" si="43"/>
        <v>1007.7586206896551</v>
      </c>
      <c r="G223" s="72">
        <v>7397.46</v>
      </c>
      <c r="H223" s="72">
        <v>15</v>
      </c>
      <c r="I223" s="72"/>
      <c r="J223" s="72">
        <v>1.73</v>
      </c>
      <c r="K223" s="72">
        <v>1.73</v>
      </c>
      <c r="L223" s="72">
        <v>2.5</v>
      </c>
      <c r="M223" s="31"/>
      <c r="N223" s="167">
        <f>D223/D330*100</f>
        <v>0.70300221609823099</v>
      </c>
    </row>
    <row r="224" spans="1:14">
      <c r="A224" s="215"/>
      <c r="B224" s="156" t="s">
        <v>23</v>
      </c>
      <c r="C224" s="72"/>
      <c r="D224" s="72"/>
      <c r="E224" s="72"/>
      <c r="F224" s="203" t="e">
        <f t="shared" si="43"/>
        <v>#DIV/0!</v>
      </c>
      <c r="G224" s="72"/>
      <c r="H224" s="72"/>
      <c r="I224" s="72"/>
      <c r="J224" s="72"/>
      <c r="K224" s="72"/>
      <c r="L224" s="72"/>
      <c r="M224" s="31"/>
      <c r="N224" s="167"/>
    </row>
    <row r="225" spans="1:14">
      <c r="A225" s="215"/>
      <c r="B225" s="156" t="s">
        <v>24</v>
      </c>
      <c r="C225" s="72">
        <v>332.78</v>
      </c>
      <c r="D225" s="72">
        <v>567.86</v>
      </c>
      <c r="E225" s="72">
        <v>451.33</v>
      </c>
      <c r="F225" s="203">
        <f t="shared" si="43"/>
        <v>25.819245341546104</v>
      </c>
      <c r="G225" s="72">
        <v>103843.8</v>
      </c>
      <c r="H225" s="72">
        <v>88</v>
      </c>
      <c r="I225" s="72">
        <v>8.24</v>
      </c>
      <c r="J225" s="72">
        <v>75.56</v>
      </c>
      <c r="K225" s="72">
        <v>75.56</v>
      </c>
      <c r="L225" s="72">
        <v>59.5</v>
      </c>
      <c r="M225" s="31">
        <f>(K225-L225)/L225*100</f>
        <v>26.991596638655469</v>
      </c>
      <c r="N225" s="167">
        <f>D225/D332*100</f>
        <v>6.0617454302025715</v>
      </c>
    </row>
    <row r="226" spans="1:14">
      <c r="A226" s="215"/>
      <c r="B226" s="156" t="s">
        <v>25</v>
      </c>
      <c r="C226" s="74">
        <v>58.92</v>
      </c>
      <c r="D226" s="74">
        <v>1416.6</v>
      </c>
      <c r="E226" s="74">
        <v>1133.24</v>
      </c>
      <c r="F226" s="203">
        <f t="shared" si="43"/>
        <v>25.004412128057595</v>
      </c>
      <c r="G226" s="74">
        <v>29713.37</v>
      </c>
      <c r="H226" s="74">
        <v>1556</v>
      </c>
      <c r="I226" s="79">
        <v>13.98</v>
      </c>
      <c r="J226" s="72">
        <v>180.73</v>
      </c>
      <c r="K226" s="72">
        <v>180.73</v>
      </c>
      <c r="L226" s="79">
        <v>325.77</v>
      </c>
      <c r="M226" s="31">
        <f>(K226-L226)/L226*100</f>
        <v>-44.522208920403969</v>
      </c>
      <c r="N226" s="167">
        <f>D226/D333*100</f>
        <v>8.0488041433534185</v>
      </c>
    </row>
    <row r="227" spans="1:14">
      <c r="A227" s="215"/>
      <c r="B227" s="156" t="s">
        <v>26</v>
      </c>
      <c r="C227" s="72">
        <v>3.82</v>
      </c>
      <c r="D227" s="72">
        <v>32.24</v>
      </c>
      <c r="E227" s="72">
        <v>8.56</v>
      </c>
      <c r="F227" s="203">
        <f t="shared" si="43"/>
        <v>276.63551401869159</v>
      </c>
      <c r="G227" s="72">
        <v>181788.32</v>
      </c>
      <c r="H227" s="72">
        <v>2</v>
      </c>
      <c r="I227" s="72"/>
      <c r="J227" s="72">
        <v>0.57999999999999996</v>
      </c>
      <c r="K227" s="72">
        <v>0.57999999999999996</v>
      </c>
      <c r="L227" s="72"/>
      <c r="M227" s="31"/>
      <c r="N227" s="167">
        <f>D227/D334*100</f>
        <v>0.18776724540318496</v>
      </c>
    </row>
    <row r="228" spans="1:14">
      <c r="A228" s="215"/>
      <c r="B228" s="156" t="s">
        <v>27</v>
      </c>
      <c r="C228" s="72"/>
      <c r="D228" s="72">
        <v>0.1</v>
      </c>
      <c r="E228" s="72">
        <v>0.67</v>
      </c>
      <c r="F228" s="203">
        <f t="shared" si="43"/>
        <v>-85.074626865671647</v>
      </c>
      <c r="G228" s="72">
        <v>541.5</v>
      </c>
      <c r="H228" s="72"/>
      <c r="I228" s="72"/>
      <c r="J228" s="72"/>
      <c r="K228" s="72"/>
      <c r="L228" s="72"/>
      <c r="M228" s="31"/>
      <c r="N228" s="167"/>
    </row>
    <row r="229" spans="1:14">
      <c r="A229" s="215"/>
      <c r="B229" s="14" t="s">
        <v>28</v>
      </c>
      <c r="C229" s="75"/>
      <c r="D229" s="75"/>
      <c r="E229" s="75"/>
      <c r="F229" s="203" t="e">
        <f t="shared" si="43"/>
        <v>#DIV/0!</v>
      </c>
      <c r="G229" s="75"/>
      <c r="H229" s="75"/>
      <c r="I229" s="75"/>
      <c r="J229" s="75"/>
      <c r="K229" s="75"/>
      <c r="L229" s="75"/>
      <c r="M229" s="31"/>
      <c r="N229" s="167"/>
    </row>
    <row r="230" spans="1:14">
      <c r="A230" s="215"/>
      <c r="B230" s="14" t="s">
        <v>29</v>
      </c>
      <c r="C230" s="75"/>
      <c r="D230" s="75"/>
      <c r="E230" s="75"/>
      <c r="F230" s="203" t="e">
        <f t="shared" si="43"/>
        <v>#DIV/0!</v>
      </c>
      <c r="G230" s="75"/>
      <c r="H230" s="75"/>
      <c r="I230" s="75"/>
      <c r="J230" s="75"/>
      <c r="K230" s="75"/>
      <c r="L230" s="75"/>
      <c r="M230" s="31"/>
      <c r="N230" s="167"/>
    </row>
    <row r="231" spans="1:14">
      <c r="A231" s="215"/>
      <c r="B231" s="14" t="s">
        <v>30</v>
      </c>
      <c r="C231" s="75"/>
      <c r="D231" s="75"/>
      <c r="E231" s="75"/>
      <c r="F231" s="203" t="e">
        <f t="shared" si="43"/>
        <v>#DIV/0!</v>
      </c>
      <c r="G231" s="75"/>
      <c r="H231" s="75"/>
      <c r="I231" s="75"/>
      <c r="J231" s="75"/>
      <c r="K231" s="75"/>
      <c r="L231" s="75"/>
      <c r="M231" s="31"/>
      <c r="N231" s="167"/>
    </row>
    <row r="232" spans="1:14" ht="14.25" thickBot="1">
      <c r="A232" s="216"/>
      <c r="B232" s="15" t="s">
        <v>31</v>
      </c>
      <c r="C232" s="16">
        <f t="shared" ref="C232:K232" si="44">C220+C222+C223+C224+C225+C226+C227+C228</f>
        <v>407.09999999999997</v>
      </c>
      <c r="D232" s="16">
        <f>D220+D222+D223+D224+D225+D226+D227+D228</f>
        <v>2076.9299999999998</v>
      </c>
      <c r="E232" s="16">
        <v>1650.2</v>
      </c>
      <c r="F232" s="203">
        <f t="shared" si="43"/>
        <v>25.859289783056589</v>
      </c>
      <c r="G232" s="16">
        <f t="shared" si="44"/>
        <v>366632.85</v>
      </c>
      <c r="H232" s="16">
        <f t="shared" si="44"/>
        <v>1673</v>
      </c>
      <c r="I232" s="16">
        <f t="shared" si="44"/>
        <v>22.47</v>
      </c>
      <c r="J232" s="16">
        <f t="shared" si="44"/>
        <v>270.89</v>
      </c>
      <c r="K232" s="16">
        <f t="shared" si="44"/>
        <v>270.89</v>
      </c>
      <c r="L232" s="16">
        <v>388.86</v>
      </c>
      <c r="M232" s="16">
        <f t="shared" ref="M232" si="45">(K232-L232)/L232*100</f>
        <v>-30.337396492310866</v>
      </c>
      <c r="N232" s="168">
        <f>D232/D339*100</f>
        <v>1.6772598267463412</v>
      </c>
    </row>
    <row r="233" spans="1:14" ht="14.25" thickTop="1"/>
    <row r="236" spans="1:14" s="57" customFormat="1" ht="18.75">
      <c r="A236" s="218" t="str">
        <f>A1</f>
        <v>2022年1-9月丹东市财产保险业务统计表</v>
      </c>
      <c r="B236" s="218"/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</row>
    <row r="237" spans="1:14" s="57" customFormat="1" ht="14.25" thickBot="1">
      <c r="B237" s="59" t="s">
        <v>0</v>
      </c>
      <c r="C237" s="58"/>
      <c r="D237" s="58"/>
      <c r="F237" s="157"/>
      <c r="G237" s="73" t="str">
        <f>G2</f>
        <v>（2022年1-9月）</v>
      </c>
      <c r="H237" s="58"/>
      <c r="I237" s="58"/>
      <c r="J237" s="58"/>
      <c r="K237" s="58"/>
      <c r="L237" s="59" t="s">
        <v>1</v>
      </c>
      <c r="N237" s="166"/>
    </row>
    <row r="238" spans="1:14" ht="13.5" customHeight="1">
      <c r="A238" s="214" t="s">
        <v>117</v>
      </c>
      <c r="B238" s="160" t="s">
        <v>3</v>
      </c>
      <c r="C238" s="219" t="s">
        <v>4</v>
      </c>
      <c r="D238" s="219"/>
      <c r="E238" s="219"/>
      <c r="F238" s="220"/>
      <c r="G238" s="219" t="s">
        <v>5</v>
      </c>
      <c r="H238" s="219"/>
      <c r="I238" s="219" t="s">
        <v>6</v>
      </c>
      <c r="J238" s="219"/>
      <c r="K238" s="219"/>
      <c r="L238" s="219"/>
      <c r="M238" s="219"/>
      <c r="N238" s="222" t="s">
        <v>7</v>
      </c>
    </row>
    <row r="239" spans="1:14">
      <c r="A239" s="215"/>
      <c r="B239" s="58" t="s">
        <v>8</v>
      </c>
      <c r="C239" s="221" t="s">
        <v>9</v>
      </c>
      <c r="D239" s="221" t="s">
        <v>10</v>
      </c>
      <c r="E239" s="221" t="s">
        <v>11</v>
      </c>
      <c r="F239" s="202" t="s">
        <v>12</v>
      </c>
      <c r="G239" s="221" t="s">
        <v>13</v>
      </c>
      <c r="H239" s="221" t="s">
        <v>14</v>
      </c>
      <c r="I239" s="196" t="s">
        <v>13</v>
      </c>
      <c r="J239" s="221" t="s">
        <v>15</v>
      </c>
      <c r="K239" s="221"/>
      <c r="L239" s="221"/>
      <c r="M239" s="200" t="s">
        <v>12</v>
      </c>
      <c r="N239" s="223"/>
    </row>
    <row r="240" spans="1:14">
      <c r="A240" s="230"/>
      <c r="B240" s="161" t="s">
        <v>16</v>
      </c>
      <c r="C240" s="221"/>
      <c r="D240" s="221"/>
      <c r="E240" s="221"/>
      <c r="F240" s="202" t="s">
        <v>17</v>
      </c>
      <c r="G240" s="221"/>
      <c r="H240" s="221"/>
      <c r="I240" s="33" t="s">
        <v>18</v>
      </c>
      <c r="J240" s="200" t="s">
        <v>9</v>
      </c>
      <c r="K240" s="200" t="s">
        <v>10</v>
      </c>
      <c r="L240" s="200" t="s">
        <v>11</v>
      </c>
      <c r="M240" s="200" t="s">
        <v>17</v>
      </c>
      <c r="N240" s="201" t="s">
        <v>17</v>
      </c>
    </row>
    <row r="241" spans="1:14" ht="14.25" customHeight="1">
      <c r="A241" s="229" t="s">
        <v>45</v>
      </c>
      <c r="B241" s="156" t="s">
        <v>19</v>
      </c>
      <c r="C241" s="32">
        <v>35.7702740000001</v>
      </c>
      <c r="D241" s="32">
        <v>257.709157</v>
      </c>
      <c r="E241" s="32">
        <v>386.39075300000002</v>
      </c>
      <c r="F241" s="203">
        <f>(D241-E241)/E241*100</f>
        <v>-33.303487467258307</v>
      </c>
      <c r="G241" s="31">
        <v>1973</v>
      </c>
      <c r="H241" s="31">
        <v>164618.63889999999</v>
      </c>
      <c r="I241" s="31">
        <v>357</v>
      </c>
      <c r="J241" s="31">
        <v>40.031080000000003</v>
      </c>
      <c r="K241" s="31">
        <v>298.10062900000003</v>
      </c>
      <c r="L241" s="31">
        <v>426.91344400000003</v>
      </c>
      <c r="M241" s="31">
        <f>(K241-L241)/L241*100</f>
        <v>-30.173051893863523</v>
      </c>
      <c r="N241" s="167">
        <f>D241/D327*100</f>
        <v>0.36052907699981696</v>
      </c>
    </row>
    <row r="242" spans="1:14" ht="14.25" customHeight="1">
      <c r="A242" s="215"/>
      <c r="B242" s="156" t="s">
        <v>20</v>
      </c>
      <c r="C242" s="31">
        <v>10.198134</v>
      </c>
      <c r="D242" s="31">
        <v>78.199695000000006</v>
      </c>
      <c r="E242" s="31">
        <v>92.900559999999999</v>
      </c>
      <c r="F242" s="203">
        <f>(D242-E242)/E242*100</f>
        <v>-15.824301812604782</v>
      </c>
      <c r="G242" s="31">
        <v>940</v>
      </c>
      <c r="H242" s="31">
        <v>18780</v>
      </c>
      <c r="I242" s="31">
        <v>148</v>
      </c>
      <c r="J242" s="31">
        <v>23.386602</v>
      </c>
      <c r="K242" s="31">
        <v>89.516532999999995</v>
      </c>
      <c r="L242" s="31">
        <v>119.289658</v>
      </c>
      <c r="M242" s="31">
        <f>(K242-L242)/L242*100</f>
        <v>-24.958680827134241</v>
      </c>
      <c r="N242" s="167">
        <f>D242/D328*100</f>
        <v>0.33743479886030259</v>
      </c>
    </row>
    <row r="243" spans="1:14" ht="14.25" customHeight="1">
      <c r="A243" s="215"/>
      <c r="B243" s="156" t="s">
        <v>21</v>
      </c>
      <c r="C243" s="31">
        <v>3.3964759999999998</v>
      </c>
      <c r="D243" s="31">
        <v>20.186572999999999</v>
      </c>
      <c r="E243" s="31">
        <v>1.7943260000000001</v>
      </c>
      <c r="F243" s="203">
        <f>(D243-E243)/E243*100</f>
        <v>1025.0225990148947</v>
      </c>
      <c r="G243" s="31">
        <v>9</v>
      </c>
      <c r="H243" s="31">
        <v>32996.279799999997</v>
      </c>
      <c r="I243" s="31">
        <v>0</v>
      </c>
      <c r="J243" s="31">
        <v>0</v>
      </c>
      <c r="K243" s="31">
        <v>0</v>
      </c>
      <c r="L243" s="31">
        <v>0</v>
      </c>
      <c r="M243" s="31" t="e">
        <f>(K243-L243)/L243*100</f>
        <v>#DIV/0!</v>
      </c>
      <c r="N243" s="167">
        <f>D243/D329*100</f>
        <v>0.66366354276310913</v>
      </c>
    </row>
    <row r="244" spans="1:14" ht="14.25" customHeight="1">
      <c r="A244" s="215"/>
      <c r="B244" s="156" t="s">
        <v>22</v>
      </c>
      <c r="C244" s="31">
        <v>2.6796E-2</v>
      </c>
      <c r="D244" s="31">
        <v>2.6796E-2</v>
      </c>
      <c r="E244" s="31">
        <v>3.9812E-2</v>
      </c>
      <c r="F244" s="203">
        <f>(D244-E244)/E244*100</f>
        <v>-32.693660202953886</v>
      </c>
      <c r="G244" s="31">
        <v>2</v>
      </c>
      <c r="H244" s="31">
        <v>94.96</v>
      </c>
      <c r="I244" s="31">
        <v>0</v>
      </c>
      <c r="J244" s="31">
        <v>0</v>
      </c>
      <c r="K244" s="31">
        <v>0</v>
      </c>
      <c r="L244" s="31">
        <v>0</v>
      </c>
      <c r="M244" s="31"/>
      <c r="N244" s="167">
        <f>D244/D330*100</f>
        <v>1.4659647768535565E-3</v>
      </c>
    </row>
    <row r="245" spans="1:14" ht="14.25" customHeight="1">
      <c r="A245" s="215"/>
      <c r="B245" s="156" t="s">
        <v>23</v>
      </c>
      <c r="C245" s="31">
        <v>0</v>
      </c>
      <c r="D245" s="31">
        <v>0</v>
      </c>
      <c r="E245" s="31">
        <v>0</v>
      </c>
      <c r="F245" s="203"/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/>
      <c r="N245" s="167"/>
    </row>
    <row r="246" spans="1:14" ht="14.25" customHeight="1">
      <c r="A246" s="215"/>
      <c r="B246" s="156" t="s">
        <v>24</v>
      </c>
      <c r="C246" s="31">
        <v>2.118493</v>
      </c>
      <c r="D246" s="31">
        <v>23.15136</v>
      </c>
      <c r="E246" s="31">
        <v>20.036805999999999</v>
      </c>
      <c r="F246" s="203">
        <f>(D246-E246)/E246*100</f>
        <v>15.544164074853059</v>
      </c>
      <c r="G246" s="31">
        <v>93</v>
      </c>
      <c r="H246" s="31">
        <v>12592.3994</v>
      </c>
      <c r="I246" s="31">
        <v>6</v>
      </c>
      <c r="J246" s="31">
        <v>0.14952099999999999</v>
      </c>
      <c r="K246" s="31">
        <v>0.95093499999999997</v>
      </c>
      <c r="L246" s="31">
        <v>1.505279</v>
      </c>
      <c r="M246" s="31">
        <f>(K246-L246)/L246*100</f>
        <v>-36.826661369752721</v>
      </c>
      <c r="N246" s="167">
        <f>D246/D332*100</f>
        <v>0.24713424203672493</v>
      </c>
    </row>
    <row r="247" spans="1:14" ht="14.25" customHeight="1">
      <c r="A247" s="215"/>
      <c r="B247" s="156" t="s">
        <v>25</v>
      </c>
      <c r="C247" s="33">
        <v>0</v>
      </c>
      <c r="D247" s="33">
        <v>0</v>
      </c>
      <c r="E247" s="33">
        <v>0</v>
      </c>
      <c r="F247" s="203"/>
      <c r="G247" s="33">
        <v>0</v>
      </c>
      <c r="H247" s="33">
        <v>0</v>
      </c>
      <c r="I247" s="33">
        <v>0</v>
      </c>
      <c r="J247" s="31">
        <v>0</v>
      </c>
      <c r="K247" s="33">
        <v>0</v>
      </c>
      <c r="L247" s="33">
        <v>0</v>
      </c>
      <c r="M247" s="31"/>
      <c r="N247" s="167"/>
    </row>
    <row r="248" spans="1:14" ht="14.25" customHeight="1">
      <c r="A248" s="215"/>
      <c r="B248" s="156" t="s">
        <v>26</v>
      </c>
      <c r="C248" s="31">
        <v>0.90916600000000103</v>
      </c>
      <c r="D248" s="31">
        <v>10.691981999999999</v>
      </c>
      <c r="E248" s="31">
        <v>15.992919000000001</v>
      </c>
      <c r="F248" s="203">
        <f>(D248-E248)/E248*100</f>
        <v>-33.145525216503636</v>
      </c>
      <c r="G248" s="31">
        <v>661</v>
      </c>
      <c r="H248" s="31">
        <v>24314.51</v>
      </c>
      <c r="I248" s="31">
        <v>10</v>
      </c>
      <c r="J248" s="31">
        <v>2.021083</v>
      </c>
      <c r="K248" s="31">
        <v>4.3190790000000003</v>
      </c>
      <c r="L248" s="31">
        <v>7.0808429999999998</v>
      </c>
      <c r="M248" s="31">
        <f t="shared" ref="M248" si="46">(K248-L248)/L248*100</f>
        <v>-39.003322062076499</v>
      </c>
      <c r="N248" s="167">
        <f>D248/D334*100</f>
        <v>6.2270595782891944E-2</v>
      </c>
    </row>
    <row r="249" spans="1:14" ht="14.25" customHeight="1">
      <c r="A249" s="215"/>
      <c r="B249" s="156" t="s">
        <v>27</v>
      </c>
      <c r="C249" s="31">
        <v>0</v>
      </c>
      <c r="D249" s="31">
        <v>9.4191350000000007</v>
      </c>
      <c r="E249" s="31">
        <v>0</v>
      </c>
      <c r="F249" s="203"/>
      <c r="G249" s="31">
        <v>1</v>
      </c>
      <c r="H249" s="31">
        <v>4516.3536119999999</v>
      </c>
      <c r="I249" s="31">
        <v>0</v>
      </c>
      <c r="J249" s="31">
        <v>0</v>
      </c>
      <c r="K249" s="31">
        <v>0</v>
      </c>
      <c r="L249" s="31">
        <v>0</v>
      </c>
      <c r="M249" s="31"/>
      <c r="N249" s="167">
        <f>D249/D335*100</f>
        <v>0.30865696375195323</v>
      </c>
    </row>
    <row r="250" spans="1:14" ht="14.25" customHeight="1">
      <c r="A250" s="215"/>
      <c r="B250" s="14" t="s">
        <v>28</v>
      </c>
      <c r="C250" s="34">
        <v>0</v>
      </c>
      <c r="D250" s="34">
        <v>0</v>
      </c>
      <c r="E250" s="34">
        <v>0</v>
      </c>
      <c r="F250" s="203"/>
      <c r="G250" s="34">
        <v>0</v>
      </c>
      <c r="H250" s="34">
        <v>0</v>
      </c>
      <c r="I250" s="34">
        <v>0</v>
      </c>
      <c r="J250" s="34">
        <v>0</v>
      </c>
      <c r="K250" s="34">
        <v>0</v>
      </c>
      <c r="L250" s="34">
        <v>0</v>
      </c>
      <c r="M250" s="31"/>
      <c r="N250" s="167"/>
    </row>
    <row r="251" spans="1:14" ht="14.25" customHeight="1">
      <c r="A251" s="215"/>
      <c r="B251" s="14" t="s">
        <v>29</v>
      </c>
      <c r="C251" s="34">
        <v>0</v>
      </c>
      <c r="D251" s="34">
        <v>9.4191350000000007</v>
      </c>
      <c r="E251" s="34">
        <v>0</v>
      </c>
      <c r="F251" s="203"/>
      <c r="G251" s="34">
        <v>1</v>
      </c>
      <c r="H251" s="34">
        <v>4516.3536119999999</v>
      </c>
      <c r="I251" s="34">
        <v>0</v>
      </c>
      <c r="J251" s="34">
        <v>0</v>
      </c>
      <c r="K251" s="34">
        <v>0</v>
      </c>
      <c r="L251" s="34">
        <v>0</v>
      </c>
      <c r="M251" s="31"/>
      <c r="N251" s="167">
        <f>D251/D337*100</f>
        <v>5.1667503497448735</v>
      </c>
    </row>
    <row r="252" spans="1:14" ht="14.25" customHeight="1">
      <c r="A252" s="215"/>
      <c r="B252" s="14" t="s">
        <v>30</v>
      </c>
      <c r="C252" s="34">
        <v>0</v>
      </c>
      <c r="D252" s="34">
        <v>0</v>
      </c>
      <c r="E252" s="34">
        <v>0</v>
      </c>
      <c r="F252" s="203"/>
      <c r="G252" s="34">
        <v>0</v>
      </c>
      <c r="H252" s="34">
        <v>0</v>
      </c>
      <c r="I252" s="34">
        <v>0</v>
      </c>
      <c r="J252" s="34">
        <v>0</v>
      </c>
      <c r="K252" s="34">
        <v>0</v>
      </c>
      <c r="L252" s="34">
        <v>0</v>
      </c>
      <c r="M252" s="31"/>
      <c r="N252" s="167"/>
    </row>
    <row r="253" spans="1:14" ht="14.25" customHeight="1" thickBot="1">
      <c r="A253" s="216"/>
      <c r="B253" s="15" t="s">
        <v>31</v>
      </c>
      <c r="C253" s="16">
        <f t="shared" ref="C253:K253" si="47">C241+C243+C244+C245+C246+C247+C248+C249</f>
        <v>42.221205000000097</v>
      </c>
      <c r="D253" s="16">
        <f t="shared" si="47"/>
        <v>321.18500299999999</v>
      </c>
      <c r="E253" s="16">
        <v>424.25461600000006</v>
      </c>
      <c r="F253" s="204">
        <f>(D253-E253)/E253*100</f>
        <v>-24.294282045006682</v>
      </c>
      <c r="G253" s="16">
        <f t="shared" si="47"/>
        <v>2739</v>
      </c>
      <c r="H253" s="16">
        <f t="shared" si="47"/>
        <v>239133.14171199998</v>
      </c>
      <c r="I253" s="16">
        <f t="shared" si="47"/>
        <v>373</v>
      </c>
      <c r="J253" s="16">
        <f t="shared" si="47"/>
        <v>42.201684</v>
      </c>
      <c r="K253" s="16">
        <f t="shared" si="47"/>
        <v>303.37064300000003</v>
      </c>
      <c r="L253" s="16">
        <v>435.49956600000002</v>
      </c>
      <c r="M253" s="16">
        <f t="shared" ref="M253:M259" si="48">(K253-L253)/L253*100</f>
        <v>-30.339622198383541</v>
      </c>
      <c r="N253" s="168">
        <f>D253/D339*100</f>
        <v>0.25937836252801161</v>
      </c>
    </row>
    <row r="254" spans="1:14" ht="14.25" thickTop="1">
      <c r="A254" s="231" t="s">
        <v>46</v>
      </c>
      <c r="B254" s="156" t="s">
        <v>19</v>
      </c>
      <c r="C254" s="139">
        <v>102.9635</v>
      </c>
      <c r="D254" s="139">
        <v>955.00070000000005</v>
      </c>
      <c r="E254" s="139">
        <v>908.25289999999995</v>
      </c>
      <c r="F254" s="203">
        <f>(D254-E254)/E254*100</f>
        <v>5.1470025584283956</v>
      </c>
      <c r="G254" s="134">
        <v>6219</v>
      </c>
      <c r="H254" s="135">
        <v>573200.95499999996</v>
      </c>
      <c r="I254" s="133">
        <v>1073</v>
      </c>
      <c r="J254" s="133">
        <v>126.98990000000001</v>
      </c>
      <c r="K254" s="133">
        <v>470.11959999999999</v>
      </c>
      <c r="L254" s="133">
        <v>590.18769999999995</v>
      </c>
      <c r="M254" s="31">
        <f t="shared" si="48"/>
        <v>-20.344053256277618</v>
      </c>
      <c r="N254" s="167">
        <f>D254/D327*100</f>
        <v>1.3360236202440379</v>
      </c>
    </row>
    <row r="255" spans="1:14">
      <c r="A255" s="215"/>
      <c r="B255" s="156" t="s">
        <v>20</v>
      </c>
      <c r="C255" s="133">
        <v>24.682500000000001</v>
      </c>
      <c r="D255" s="133">
        <v>223.41890000000001</v>
      </c>
      <c r="E255" s="133">
        <v>204.26660000000001</v>
      </c>
      <c r="F255" s="203">
        <f>(D255-E255)/E255*100</f>
        <v>9.376129039206603</v>
      </c>
      <c r="G255" s="136">
        <v>2849</v>
      </c>
      <c r="H255" s="137">
        <v>56980</v>
      </c>
      <c r="I255" s="133">
        <v>393</v>
      </c>
      <c r="J255" s="133">
        <v>45.136600000000001</v>
      </c>
      <c r="K255" s="133">
        <v>117.39660000000001</v>
      </c>
      <c r="L255" s="133">
        <v>142.2106</v>
      </c>
      <c r="M255" s="31">
        <f t="shared" si="48"/>
        <v>-17.448769641644148</v>
      </c>
      <c r="N255" s="167">
        <f>D255/D328*100</f>
        <v>0.96406145296461898</v>
      </c>
    </row>
    <row r="256" spans="1:14">
      <c r="A256" s="215"/>
      <c r="B256" s="156" t="s">
        <v>21</v>
      </c>
      <c r="C256" s="133">
        <v>0.65910000000000002</v>
      </c>
      <c r="D256" s="133">
        <v>169.24879999999999</v>
      </c>
      <c r="E256" s="133">
        <v>88.414699999999996</v>
      </c>
      <c r="F256" s="203">
        <f>(D256-E256)/E256*100</f>
        <v>91.426086386087377</v>
      </c>
      <c r="G256" s="133">
        <v>16</v>
      </c>
      <c r="H256" s="23">
        <v>260991.51949999999</v>
      </c>
      <c r="I256" s="133">
        <v>6</v>
      </c>
      <c r="J256" s="133">
        <v>1.2292000000000001</v>
      </c>
      <c r="K256" s="133">
        <v>22.074400000000001</v>
      </c>
      <c r="L256" s="133">
        <v>14.3779</v>
      </c>
      <c r="M256" s="31">
        <f t="shared" si="48"/>
        <v>53.53007045535162</v>
      </c>
      <c r="N256" s="167">
        <f>D256/D329*100</f>
        <v>5.5643054527583713</v>
      </c>
    </row>
    <row r="257" spans="1:14">
      <c r="A257" s="215"/>
      <c r="B257" s="156" t="s">
        <v>22</v>
      </c>
      <c r="C257" s="133">
        <v>4.1700000000000001E-2</v>
      </c>
      <c r="D257" s="133">
        <v>1.8932</v>
      </c>
      <c r="E257" s="133">
        <v>0.61809999999999998</v>
      </c>
      <c r="F257" s="203">
        <f>(D257-E257)/E257*100</f>
        <v>206.29348001941437</v>
      </c>
      <c r="G257" s="133">
        <v>168</v>
      </c>
      <c r="H257" s="133">
        <v>28792.9</v>
      </c>
      <c r="I257" s="133">
        <v>6</v>
      </c>
      <c r="J257" s="133">
        <v>1.0545</v>
      </c>
      <c r="K257" s="133">
        <v>1.6845000000000001</v>
      </c>
      <c r="L257" s="133">
        <v>1.44</v>
      </c>
      <c r="M257" s="31">
        <f t="shared" si="48"/>
        <v>16.979166666666679</v>
      </c>
      <c r="N257" s="167">
        <f>D257/D330*100</f>
        <v>0.1035738362270172</v>
      </c>
    </row>
    <row r="258" spans="1:14">
      <c r="A258" s="215"/>
      <c r="B258" s="156" t="s">
        <v>23</v>
      </c>
      <c r="C258" s="133">
        <v>0</v>
      </c>
      <c r="D258" s="133">
        <v>4.9246999999999996</v>
      </c>
      <c r="E258" s="133">
        <v>8.3000000000000001E-3</v>
      </c>
      <c r="F258" s="203"/>
      <c r="G258" s="133">
        <v>15</v>
      </c>
      <c r="H258" s="133">
        <v>6960.3116</v>
      </c>
      <c r="I258" s="133">
        <v>1</v>
      </c>
      <c r="J258" s="133">
        <v>0</v>
      </c>
      <c r="K258" s="133">
        <v>1.2426999999999999</v>
      </c>
      <c r="L258" s="133">
        <v>11.5722</v>
      </c>
      <c r="M258" s="31">
        <f t="shared" si="48"/>
        <v>-89.261333195070961</v>
      </c>
      <c r="N258" s="167"/>
    </row>
    <row r="259" spans="1:14">
      <c r="A259" s="215"/>
      <c r="B259" s="156" t="s">
        <v>24</v>
      </c>
      <c r="C259" s="133">
        <v>17.4071</v>
      </c>
      <c r="D259" s="133">
        <v>238.34909999999999</v>
      </c>
      <c r="E259" s="133">
        <v>184.72460000000001</v>
      </c>
      <c r="F259" s="203">
        <f>(D259-E259)/E259*100</f>
        <v>29.029430839206029</v>
      </c>
      <c r="G259" s="133">
        <v>60</v>
      </c>
      <c r="H259" s="133">
        <v>258671.82500000001</v>
      </c>
      <c r="I259" s="133">
        <v>88</v>
      </c>
      <c r="J259" s="133">
        <v>9.2410999999999994</v>
      </c>
      <c r="K259" s="133">
        <v>95.028000000000006</v>
      </c>
      <c r="L259" s="133">
        <v>74.855999999999995</v>
      </c>
      <c r="M259" s="31">
        <f t="shared" si="48"/>
        <v>26.947739660147501</v>
      </c>
      <c r="N259" s="167">
        <f>D259/D332*100</f>
        <v>2.5443094560594086</v>
      </c>
    </row>
    <row r="260" spans="1:14">
      <c r="A260" s="215"/>
      <c r="B260" s="156" t="s">
        <v>25</v>
      </c>
      <c r="C260" s="133"/>
      <c r="D260" s="133"/>
      <c r="E260" s="133"/>
      <c r="F260" s="203"/>
      <c r="G260" s="133"/>
      <c r="H260" s="133"/>
      <c r="I260" s="133"/>
      <c r="J260" s="133"/>
      <c r="K260" s="133"/>
      <c r="L260" s="133"/>
      <c r="M260" s="31"/>
      <c r="N260" s="167"/>
    </row>
    <row r="261" spans="1:14">
      <c r="A261" s="215"/>
      <c r="B261" s="156" t="s">
        <v>26</v>
      </c>
      <c r="C261" s="133">
        <v>0.67959999999999998</v>
      </c>
      <c r="D261" s="133">
        <v>8.6678999999999995</v>
      </c>
      <c r="E261" s="133">
        <v>18.9819</v>
      </c>
      <c r="F261" s="203">
        <f>(D261-E261)/E261*100</f>
        <v>-54.335972689772895</v>
      </c>
      <c r="G261" s="133">
        <v>15</v>
      </c>
      <c r="H261" s="133">
        <v>17130</v>
      </c>
      <c r="I261" s="133">
        <v>4</v>
      </c>
      <c r="J261" s="133">
        <v>9</v>
      </c>
      <c r="K261" s="133">
        <v>10.011900000000001</v>
      </c>
      <c r="L261" s="133">
        <v>17.363800000000001</v>
      </c>
      <c r="M261" s="31">
        <f>(K261-L261)/L261*100</f>
        <v>-42.340386320966608</v>
      </c>
      <c r="N261" s="167">
        <f>D261/D334*100</f>
        <v>5.0482248958755173E-2</v>
      </c>
    </row>
    <row r="262" spans="1:14">
      <c r="A262" s="215"/>
      <c r="B262" s="156" t="s">
        <v>27</v>
      </c>
      <c r="C262" s="30">
        <v>0</v>
      </c>
      <c r="D262" s="30">
        <v>2.0310000000000001</v>
      </c>
      <c r="E262" s="29">
        <v>0</v>
      </c>
      <c r="F262" s="203"/>
      <c r="G262" s="133">
        <v>1</v>
      </c>
      <c r="H262" s="138">
        <v>128.0147</v>
      </c>
      <c r="I262" s="133">
        <v>0</v>
      </c>
      <c r="J262" s="133">
        <v>0</v>
      </c>
      <c r="K262" s="133">
        <v>0</v>
      </c>
      <c r="L262" s="133">
        <v>0</v>
      </c>
      <c r="M262" s="31"/>
      <c r="N262" s="167"/>
    </row>
    <row r="263" spans="1:14">
      <c r="A263" s="215"/>
      <c r="B263" s="14" t="s">
        <v>28</v>
      </c>
      <c r="C263" s="34"/>
      <c r="D263" s="34"/>
      <c r="E263" s="34"/>
      <c r="F263" s="203"/>
      <c r="G263" s="41"/>
      <c r="H263" s="41"/>
      <c r="I263" s="41"/>
      <c r="J263" s="41"/>
      <c r="K263" s="41"/>
      <c r="L263" s="41"/>
      <c r="M263" s="31"/>
      <c r="N263" s="167"/>
    </row>
    <row r="264" spans="1:14">
      <c r="A264" s="215"/>
      <c r="B264" s="14" t="s">
        <v>29</v>
      </c>
      <c r="C264" s="41">
        <v>0</v>
      </c>
      <c r="D264" s="41">
        <v>0</v>
      </c>
      <c r="E264" s="41">
        <v>0</v>
      </c>
      <c r="F264" s="203"/>
      <c r="G264" s="41">
        <v>0</v>
      </c>
      <c r="H264" s="41">
        <v>0</v>
      </c>
      <c r="I264" s="41">
        <v>0</v>
      </c>
      <c r="J264" s="41">
        <v>0</v>
      </c>
      <c r="K264" s="41">
        <v>0</v>
      </c>
      <c r="L264" s="41">
        <v>0</v>
      </c>
      <c r="M264" s="31"/>
      <c r="N264" s="167"/>
    </row>
    <row r="265" spans="1:14">
      <c r="A265" s="215"/>
      <c r="B265" s="14" t="s">
        <v>30</v>
      </c>
      <c r="C265" s="41"/>
      <c r="D265" s="41"/>
      <c r="E265" s="41"/>
      <c r="F265" s="203"/>
      <c r="G265" s="41"/>
      <c r="H265" s="41"/>
      <c r="I265" s="41"/>
      <c r="J265" s="41"/>
      <c r="K265" s="41"/>
      <c r="L265" s="41"/>
      <c r="M265" s="31"/>
      <c r="N265" s="167"/>
    </row>
    <row r="266" spans="1:14" ht="14.25" thickBot="1">
      <c r="A266" s="216"/>
      <c r="B266" s="15" t="s">
        <v>31</v>
      </c>
      <c r="C266" s="16">
        <f t="shared" ref="C266:K266" si="49">C254+C256+C257+C258+C259+C260+C261+C262</f>
        <v>121.75099999999999</v>
      </c>
      <c r="D266" s="16">
        <f t="shared" si="49"/>
        <v>1380.1153999999999</v>
      </c>
      <c r="E266" s="16">
        <v>1201.0004999999999</v>
      </c>
      <c r="F266" s="204">
        <f>(D266-E266)/E266*100</f>
        <v>14.913807279847099</v>
      </c>
      <c r="G266" s="16">
        <f t="shared" si="49"/>
        <v>6494</v>
      </c>
      <c r="H266" s="16">
        <f>H254+H256+H257+H258+H259+H260+H261+H262</f>
        <v>1145875.5257999999</v>
      </c>
      <c r="I266" s="16">
        <f t="shared" si="49"/>
        <v>1178</v>
      </c>
      <c r="J266" s="16">
        <f t="shared" si="49"/>
        <v>147.51469999999998</v>
      </c>
      <c r="K266" s="16">
        <f t="shared" si="49"/>
        <v>600.16110000000003</v>
      </c>
      <c r="L266" s="16">
        <v>709.79759999999987</v>
      </c>
      <c r="M266" s="16">
        <f>(K266-L266)/L266*100</f>
        <v>-15.446163807823506</v>
      </c>
      <c r="N266" s="168">
        <f>D266/D339*100</f>
        <v>1.1145354521789168</v>
      </c>
    </row>
    <row r="267" spans="1:14" ht="14.25" thickTop="1">
      <c r="A267" s="231" t="s">
        <v>47</v>
      </c>
      <c r="B267" s="156" t="s">
        <v>19</v>
      </c>
      <c r="C267" s="71">
        <v>44.95</v>
      </c>
      <c r="D267" s="71">
        <v>406.45</v>
      </c>
      <c r="E267" s="71">
        <v>318.16000000000003</v>
      </c>
      <c r="F267" s="12">
        <f>(D267-E267)/E267*100</f>
        <v>27.750188584360057</v>
      </c>
      <c r="G267" s="72">
        <v>3625</v>
      </c>
      <c r="H267" s="72">
        <v>299205.98</v>
      </c>
      <c r="I267" s="72">
        <v>495</v>
      </c>
      <c r="J267" s="72">
        <v>59.85</v>
      </c>
      <c r="K267" s="72">
        <v>241.45</v>
      </c>
      <c r="L267" s="72">
        <v>254.33</v>
      </c>
      <c r="M267" s="31">
        <f>(K267-L267)/L267*100</f>
        <v>-5.0642865568356159</v>
      </c>
      <c r="N267" s="167">
        <f t="shared" ref="N267:N272" si="50">D267/D327*100</f>
        <v>0.56861403394593224</v>
      </c>
    </row>
    <row r="268" spans="1:14">
      <c r="A268" s="215"/>
      <c r="B268" s="156" t="s">
        <v>20</v>
      </c>
      <c r="C268" s="72">
        <v>16.41</v>
      </c>
      <c r="D268" s="72">
        <v>159.57</v>
      </c>
      <c r="E268" s="72">
        <v>50.51</v>
      </c>
      <c r="F268" s="12">
        <f>(D268-E268)/E268*100</f>
        <v>215.91764007127301</v>
      </c>
      <c r="G268" s="72">
        <v>1840</v>
      </c>
      <c r="H268" s="72">
        <v>36700</v>
      </c>
      <c r="I268" s="72">
        <v>147</v>
      </c>
      <c r="J268" s="72">
        <v>9.68</v>
      </c>
      <c r="K268" s="72">
        <v>48.88</v>
      </c>
      <c r="L268" s="72">
        <v>46.11</v>
      </c>
      <c r="M268" s="31">
        <f t="shared" ref="M268:M272" si="51">(K268-L268)/L268*100</f>
        <v>6.0073736716547455</v>
      </c>
      <c r="N268" s="167">
        <f t="shared" si="50"/>
        <v>0.68855090616579107</v>
      </c>
    </row>
    <row r="269" spans="1:14">
      <c r="A269" s="215"/>
      <c r="B269" s="156" t="s">
        <v>21</v>
      </c>
      <c r="C269" s="72"/>
      <c r="D269" s="72"/>
      <c r="E269" s="72">
        <v>11.75</v>
      </c>
      <c r="F269" s="12">
        <f>(D269-E269)/E269*100</f>
        <v>-100</v>
      </c>
      <c r="G269" s="72"/>
      <c r="H269" s="72"/>
      <c r="I269" s="72"/>
      <c r="J269" s="72"/>
      <c r="K269" s="72"/>
      <c r="L269" s="72">
        <v>2.4900000000000002</v>
      </c>
      <c r="M269" s="31">
        <f t="shared" si="51"/>
        <v>-100</v>
      </c>
      <c r="N269" s="167">
        <f t="shared" si="50"/>
        <v>0</v>
      </c>
    </row>
    <row r="270" spans="1:14">
      <c r="A270" s="215"/>
      <c r="B270" s="156" t="s">
        <v>22</v>
      </c>
      <c r="C270" s="72"/>
      <c r="D270" s="72">
        <v>0.11</v>
      </c>
      <c r="E270" s="72"/>
      <c r="F270" s="12"/>
      <c r="G270" s="72">
        <v>13</v>
      </c>
      <c r="H270" s="72">
        <v>508.1</v>
      </c>
      <c r="I270" s="72"/>
      <c r="J270" s="72"/>
      <c r="K270" s="72"/>
      <c r="L270" s="72"/>
      <c r="M270" s="31"/>
      <c r="N270" s="167">
        <f t="shared" si="50"/>
        <v>6.0179178031755185E-3</v>
      </c>
    </row>
    <row r="271" spans="1:14">
      <c r="A271" s="215"/>
      <c r="B271" s="156" t="s">
        <v>23</v>
      </c>
      <c r="C271" s="72"/>
      <c r="D271" s="72"/>
      <c r="E271" s="72">
        <v>0.57999999999999996</v>
      </c>
      <c r="F271" s="12"/>
      <c r="G271" s="72"/>
      <c r="H271" s="72"/>
      <c r="I271" s="72"/>
      <c r="J271" s="72"/>
      <c r="K271" s="72"/>
      <c r="L271" s="72"/>
      <c r="M271" s="31"/>
      <c r="N271" s="167">
        <f t="shared" si="50"/>
        <v>0</v>
      </c>
    </row>
    <row r="272" spans="1:14">
      <c r="A272" s="215"/>
      <c r="B272" s="156" t="s">
        <v>24</v>
      </c>
      <c r="C272" s="72">
        <v>0.26</v>
      </c>
      <c r="D272" s="72">
        <v>2.4700000000000002</v>
      </c>
      <c r="E272" s="72">
        <v>10.19</v>
      </c>
      <c r="F272" s="12">
        <f>(D272-E272)/E272*100</f>
        <v>-75.760549558390565</v>
      </c>
      <c r="G272" s="72">
        <v>14</v>
      </c>
      <c r="H272" s="72">
        <v>14845</v>
      </c>
      <c r="I272" s="72">
        <v>2</v>
      </c>
      <c r="J272" s="72">
        <v>-0.04</v>
      </c>
      <c r="K272" s="72">
        <v>6.73</v>
      </c>
      <c r="L272" s="72">
        <v>16.32</v>
      </c>
      <c r="M272" s="31">
        <f t="shared" si="51"/>
        <v>-58.762254901960787</v>
      </c>
      <c r="N272" s="167">
        <f t="shared" si="50"/>
        <v>2.6366553750220748E-2</v>
      </c>
    </row>
    <row r="273" spans="1:14">
      <c r="A273" s="215"/>
      <c r="B273" s="156" t="s">
        <v>25</v>
      </c>
      <c r="C273" s="74"/>
      <c r="D273" s="74"/>
      <c r="E273" s="74"/>
      <c r="F273" s="12"/>
      <c r="G273" s="74"/>
      <c r="H273" s="74"/>
      <c r="I273" s="74"/>
      <c r="J273" s="74"/>
      <c r="K273" s="74"/>
      <c r="L273" s="74"/>
      <c r="M273" s="31"/>
      <c r="N273" s="167"/>
    </row>
    <row r="274" spans="1:14">
      <c r="A274" s="215"/>
      <c r="B274" s="156" t="s">
        <v>26</v>
      </c>
      <c r="C274" s="72">
        <v>0.2</v>
      </c>
      <c r="D274" s="72">
        <v>11.53</v>
      </c>
      <c r="E274" s="72">
        <v>16.690000000000001</v>
      </c>
      <c r="F274" s="12">
        <f>(D274-E274)/E274*100</f>
        <v>-30.916716596764537</v>
      </c>
      <c r="G274" s="72">
        <v>215</v>
      </c>
      <c r="H274" s="72">
        <v>57067.69</v>
      </c>
      <c r="I274" s="72">
        <v>5</v>
      </c>
      <c r="J274" s="72">
        <v>-0.14000000000000001</v>
      </c>
      <c r="K274" s="72">
        <v>31.89</v>
      </c>
      <c r="L274" s="72">
        <v>4.45</v>
      </c>
      <c r="M274" s="31">
        <f>(K274-L274)/L274*100</f>
        <v>616.62921348314615</v>
      </c>
      <c r="N274" s="167">
        <f>D274/D334*100</f>
        <v>6.715125122514648E-2</v>
      </c>
    </row>
    <row r="275" spans="1:14">
      <c r="A275" s="215"/>
      <c r="B275" s="156" t="s">
        <v>27</v>
      </c>
      <c r="C275" s="72"/>
      <c r="D275" s="72"/>
      <c r="E275" s="72"/>
      <c r="F275" s="12"/>
      <c r="G275" s="72"/>
      <c r="H275" s="72"/>
      <c r="I275" s="72"/>
      <c r="J275" s="72"/>
      <c r="K275" s="72"/>
      <c r="L275" s="72"/>
      <c r="M275" s="31"/>
      <c r="N275" s="167"/>
    </row>
    <row r="276" spans="1:14">
      <c r="A276" s="215"/>
      <c r="B276" s="14" t="s">
        <v>28</v>
      </c>
      <c r="C276" s="75"/>
      <c r="D276" s="75"/>
      <c r="E276" s="75"/>
      <c r="F276" s="12"/>
      <c r="G276" s="75"/>
      <c r="H276" s="75"/>
      <c r="I276" s="75"/>
      <c r="J276" s="75"/>
      <c r="K276" s="75"/>
      <c r="L276" s="75"/>
      <c r="M276" s="31"/>
      <c r="N276" s="167"/>
    </row>
    <row r="277" spans="1:14">
      <c r="A277" s="215"/>
      <c r="B277" s="14" t="s">
        <v>29</v>
      </c>
      <c r="C277" s="75"/>
      <c r="D277" s="75"/>
      <c r="E277" s="75"/>
      <c r="F277" s="12"/>
      <c r="G277" s="75"/>
      <c r="H277" s="75"/>
      <c r="I277" s="75"/>
      <c r="J277" s="75"/>
      <c r="K277" s="75"/>
      <c r="L277" s="75"/>
      <c r="M277" s="31"/>
      <c r="N277" s="167"/>
    </row>
    <row r="278" spans="1:14">
      <c r="A278" s="215"/>
      <c r="B278" s="14" t="s">
        <v>30</v>
      </c>
      <c r="C278" s="75"/>
      <c r="D278" s="75"/>
      <c r="E278" s="75"/>
      <c r="F278" s="12"/>
      <c r="G278" s="75"/>
      <c r="H278" s="75"/>
      <c r="I278" s="75"/>
      <c r="J278" s="75"/>
      <c r="K278" s="75"/>
      <c r="L278" s="75"/>
      <c r="M278" s="31"/>
      <c r="N278" s="167"/>
    </row>
    <row r="279" spans="1:14" ht="14.25" thickBot="1">
      <c r="A279" s="216"/>
      <c r="B279" s="15" t="s">
        <v>31</v>
      </c>
      <c r="C279" s="16">
        <f>C267+C269+C270+C271+C272+C273+C274+C275</f>
        <v>45.410000000000004</v>
      </c>
      <c r="D279" s="16">
        <f t="shared" ref="D279:K279" si="52">D267+D269+D270+D271+D272+D273+D274+D275</f>
        <v>420.56</v>
      </c>
      <c r="E279" s="16">
        <v>357.37</v>
      </c>
      <c r="F279" s="17">
        <f>(D279-E279)/E279*100</f>
        <v>17.681954277079775</v>
      </c>
      <c r="G279" s="16">
        <f t="shared" si="52"/>
        <v>3867</v>
      </c>
      <c r="H279" s="16">
        <f t="shared" si="52"/>
        <v>371626.76999999996</v>
      </c>
      <c r="I279" s="16">
        <f t="shared" si="52"/>
        <v>502</v>
      </c>
      <c r="J279" s="16">
        <f t="shared" si="52"/>
        <v>59.67</v>
      </c>
      <c r="K279" s="16">
        <f t="shared" si="52"/>
        <v>280.07</v>
      </c>
      <c r="L279" s="16">
        <v>277.58999999999997</v>
      </c>
      <c r="M279" s="16">
        <f t="shared" ref="M279" si="53">(K279-L279)/L279*100</f>
        <v>0.8934039410641661</v>
      </c>
      <c r="N279" s="168">
        <f>D279/D339*100</f>
        <v>0.33963031625352869</v>
      </c>
    </row>
    <row r="280" spans="1:14" ht="14.25" thickTop="1">
      <c r="A280" s="64"/>
      <c r="B280" s="65"/>
      <c r="C280" s="66"/>
      <c r="D280" s="66"/>
      <c r="E280" s="66"/>
      <c r="F280" s="210"/>
      <c r="G280" s="66"/>
      <c r="H280" s="66"/>
      <c r="I280" s="66"/>
      <c r="J280" s="66"/>
      <c r="K280" s="66"/>
      <c r="L280" s="66"/>
      <c r="M280" s="66"/>
      <c r="N280" s="157"/>
    </row>
    <row r="281" spans="1:14">
      <c r="A281" s="86"/>
      <c r="B281" s="86"/>
      <c r="C281" s="86"/>
      <c r="D281" s="86"/>
      <c r="E281" s="86"/>
      <c r="F281" s="159"/>
      <c r="G281" s="86"/>
      <c r="H281" s="86"/>
      <c r="I281" s="86"/>
      <c r="J281" s="86"/>
      <c r="K281" s="86"/>
      <c r="L281" s="86"/>
      <c r="M281" s="86"/>
      <c r="N281" s="159"/>
    </row>
    <row r="282" spans="1:14">
      <c r="A282" s="86"/>
      <c r="B282" s="86"/>
      <c r="C282" s="86"/>
      <c r="D282" s="86"/>
      <c r="E282" s="86"/>
      <c r="F282" s="159"/>
      <c r="G282" s="86"/>
      <c r="H282" s="86"/>
      <c r="I282" s="86"/>
      <c r="J282" s="86"/>
      <c r="K282" s="86"/>
      <c r="L282" s="86"/>
      <c r="M282" s="86"/>
      <c r="N282" s="159"/>
    </row>
    <row r="283" spans="1:14" ht="18.75">
      <c r="A283" s="218" t="str">
        <f>A1</f>
        <v>2022年1-9月丹东市财产保险业务统计表</v>
      </c>
      <c r="B283" s="218"/>
      <c r="C283" s="218"/>
      <c r="D283" s="218"/>
      <c r="E283" s="218"/>
      <c r="F283" s="218"/>
      <c r="G283" s="218"/>
      <c r="H283" s="218"/>
      <c r="I283" s="218"/>
      <c r="J283" s="218"/>
      <c r="K283" s="218"/>
      <c r="L283" s="218"/>
      <c r="M283" s="218"/>
      <c r="N283" s="218"/>
    </row>
    <row r="284" spans="1:14" ht="14.25" thickBot="1">
      <c r="A284" s="57"/>
      <c r="B284" s="59" t="s">
        <v>0</v>
      </c>
      <c r="C284" s="58"/>
      <c r="D284" s="58"/>
      <c r="E284" s="57"/>
      <c r="F284" s="157"/>
      <c r="G284" s="73" t="str">
        <f>G2</f>
        <v>（2022年1-9月）</v>
      </c>
      <c r="H284" s="58"/>
      <c r="I284" s="58"/>
      <c r="J284" s="58"/>
      <c r="K284" s="58"/>
      <c r="L284" s="59" t="s">
        <v>1</v>
      </c>
      <c r="M284" s="57"/>
      <c r="N284" s="166"/>
    </row>
    <row r="285" spans="1:14" ht="13.5" customHeight="1">
      <c r="A285" s="214" t="s">
        <v>117</v>
      </c>
      <c r="B285" s="160" t="s">
        <v>3</v>
      </c>
      <c r="C285" s="219" t="s">
        <v>4</v>
      </c>
      <c r="D285" s="219"/>
      <c r="E285" s="219"/>
      <c r="F285" s="220"/>
      <c r="G285" s="219" t="s">
        <v>5</v>
      </c>
      <c r="H285" s="219"/>
      <c r="I285" s="219" t="s">
        <v>6</v>
      </c>
      <c r="J285" s="219"/>
      <c r="K285" s="219"/>
      <c r="L285" s="219"/>
      <c r="M285" s="219"/>
      <c r="N285" s="222" t="s">
        <v>7</v>
      </c>
    </row>
    <row r="286" spans="1:14">
      <c r="A286" s="215"/>
      <c r="B286" s="58" t="s">
        <v>8</v>
      </c>
      <c r="C286" s="221" t="s">
        <v>9</v>
      </c>
      <c r="D286" s="221" t="s">
        <v>10</v>
      </c>
      <c r="E286" s="221" t="s">
        <v>11</v>
      </c>
      <c r="F286" s="202" t="s">
        <v>12</v>
      </c>
      <c r="G286" s="221" t="s">
        <v>13</v>
      </c>
      <c r="H286" s="221" t="s">
        <v>14</v>
      </c>
      <c r="I286" s="196" t="s">
        <v>13</v>
      </c>
      <c r="J286" s="221" t="s">
        <v>15</v>
      </c>
      <c r="K286" s="221"/>
      <c r="L286" s="221"/>
      <c r="M286" s="200" t="s">
        <v>12</v>
      </c>
      <c r="N286" s="223"/>
    </row>
    <row r="287" spans="1:14">
      <c r="A287" s="230"/>
      <c r="B287" s="161" t="s">
        <v>16</v>
      </c>
      <c r="C287" s="221"/>
      <c r="D287" s="221"/>
      <c r="E287" s="221"/>
      <c r="F287" s="202" t="s">
        <v>17</v>
      </c>
      <c r="G287" s="221"/>
      <c r="H287" s="221"/>
      <c r="I287" s="33" t="s">
        <v>18</v>
      </c>
      <c r="J287" s="200" t="s">
        <v>9</v>
      </c>
      <c r="K287" s="200" t="s">
        <v>10</v>
      </c>
      <c r="L287" s="200" t="s">
        <v>11</v>
      </c>
      <c r="M287" s="200" t="s">
        <v>17</v>
      </c>
      <c r="N287" s="201" t="s">
        <v>17</v>
      </c>
    </row>
    <row r="288" spans="1:14" ht="14.25" customHeight="1">
      <c r="A288" s="215" t="s">
        <v>118</v>
      </c>
      <c r="B288" s="156" t="s">
        <v>19</v>
      </c>
      <c r="C288" s="19">
        <v>15.95</v>
      </c>
      <c r="D288" s="19">
        <v>236.12</v>
      </c>
      <c r="E288" s="19">
        <v>155.71</v>
      </c>
      <c r="F288" s="12">
        <f>(D288-E288)/E288*100</f>
        <v>51.640870849656409</v>
      </c>
      <c r="G288" s="20">
        <v>1887</v>
      </c>
      <c r="H288" s="20">
        <v>146847.41</v>
      </c>
      <c r="I288" s="20">
        <v>213</v>
      </c>
      <c r="J288" s="20">
        <v>13.55</v>
      </c>
      <c r="K288" s="20">
        <v>97.83</v>
      </c>
      <c r="L288" s="20">
        <v>177.99</v>
      </c>
      <c r="M288" s="31">
        <f>(K288-L288)/L288*100</f>
        <v>-45.036237990898371</v>
      </c>
      <c r="N288" s="167">
        <f>D288/D327*100</f>
        <v>0.33032635181526276</v>
      </c>
    </row>
    <row r="289" spans="1:14" ht="14.25" customHeight="1">
      <c r="A289" s="215"/>
      <c r="B289" s="156" t="s">
        <v>20</v>
      </c>
      <c r="C289" s="20">
        <v>2.2599999999999998</v>
      </c>
      <c r="D289" s="20">
        <v>89.89</v>
      </c>
      <c r="E289" s="20">
        <v>21.12</v>
      </c>
      <c r="F289" s="12">
        <f>(D289-E289)/E289*100</f>
        <v>325.61553030303025</v>
      </c>
      <c r="G289" s="20">
        <v>924</v>
      </c>
      <c r="H289" s="20">
        <v>18120</v>
      </c>
      <c r="I289" s="20">
        <v>141</v>
      </c>
      <c r="J289" s="20"/>
      <c r="K289" s="20">
        <v>38.42</v>
      </c>
      <c r="L289" s="20">
        <v>11.24</v>
      </c>
      <c r="M289" s="31">
        <f>(K289-L289)/L289*100</f>
        <v>241.81494661921707</v>
      </c>
      <c r="N289" s="167">
        <f>D289/D328*100</f>
        <v>0.3878789305962459</v>
      </c>
    </row>
    <row r="290" spans="1:14" ht="14.25" customHeight="1">
      <c r="A290" s="215"/>
      <c r="B290" s="156" t="s">
        <v>21</v>
      </c>
      <c r="C290" s="20">
        <v>0.33</v>
      </c>
      <c r="D290" s="20">
        <v>5.37</v>
      </c>
      <c r="E290" s="20">
        <v>12.08</v>
      </c>
      <c r="F290" s="12">
        <f>(D290-E290)/E290*100</f>
        <v>-55.546357615894038</v>
      </c>
      <c r="G290" s="20">
        <v>2</v>
      </c>
      <c r="H290" s="20">
        <v>2103.6999999999998</v>
      </c>
      <c r="I290" s="20">
        <v>2</v>
      </c>
      <c r="J290" s="20"/>
      <c r="K290" s="20">
        <v>0.56000000000000005</v>
      </c>
      <c r="L290" s="20"/>
      <c r="M290" s="31"/>
      <c r="N290" s="167">
        <f>D290/D329*100</f>
        <v>0.17654671868463739</v>
      </c>
    </row>
    <row r="291" spans="1:14" ht="14.25" customHeight="1">
      <c r="A291" s="215"/>
      <c r="B291" s="156" t="s">
        <v>22</v>
      </c>
      <c r="C291" s="20"/>
      <c r="D291" s="20"/>
      <c r="E291" s="20"/>
      <c r="F291" s="12"/>
      <c r="G291" s="20">
        <v>12</v>
      </c>
      <c r="H291" s="20">
        <v>792</v>
      </c>
      <c r="I291" s="20">
        <v>1</v>
      </c>
      <c r="J291" s="20"/>
      <c r="K291" s="20"/>
      <c r="L291" s="20"/>
      <c r="M291" s="31"/>
      <c r="N291" s="167">
        <f>D291/D330*100</f>
        <v>0</v>
      </c>
    </row>
    <row r="292" spans="1:14" ht="14.25" customHeight="1">
      <c r="A292" s="215"/>
      <c r="B292" s="156" t="s">
        <v>23</v>
      </c>
      <c r="C292" s="20"/>
      <c r="D292" s="20"/>
      <c r="E292" s="20"/>
      <c r="F292" s="12"/>
      <c r="G292" s="20"/>
      <c r="H292" s="20"/>
      <c r="I292" s="20"/>
      <c r="J292" s="20"/>
      <c r="K292" s="20"/>
      <c r="L292" s="20"/>
      <c r="M292" s="31"/>
      <c r="N292" s="167"/>
    </row>
    <row r="293" spans="1:14" ht="14.25" customHeight="1">
      <c r="A293" s="215"/>
      <c r="B293" s="156" t="s">
        <v>24</v>
      </c>
      <c r="C293" s="20"/>
      <c r="D293" s="20">
        <v>19.489000000000001</v>
      </c>
      <c r="E293" s="20">
        <v>14.25</v>
      </c>
      <c r="F293" s="12">
        <f>(D293-E293)/E293*100</f>
        <v>36.764912280701765</v>
      </c>
      <c r="G293" s="20">
        <v>12</v>
      </c>
      <c r="H293" s="20">
        <v>21174.3</v>
      </c>
      <c r="I293" s="20">
        <v>1</v>
      </c>
      <c r="J293" s="20"/>
      <c r="K293" s="20">
        <v>0.44</v>
      </c>
      <c r="L293" s="20">
        <v>0.44</v>
      </c>
      <c r="M293" s="31">
        <f>(K293-L293)/L293*100</f>
        <v>0</v>
      </c>
      <c r="N293" s="167">
        <f>D293/D332*100</f>
        <v>0.20803958139192394</v>
      </c>
    </row>
    <row r="294" spans="1:14" ht="14.25" customHeight="1">
      <c r="A294" s="215"/>
      <c r="B294" s="156" t="s">
        <v>25</v>
      </c>
      <c r="C294" s="22"/>
      <c r="D294" s="22"/>
      <c r="E294" s="22"/>
      <c r="F294" s="12"/>
      <c r="G294" s="22"/>
      <c r="H294" s="22"/>
      <c r="I294" s="22"/>
      <c r="J294" s="22"/>
      <c r="K294" s="22"/>
      <c r="L294" s="22"/>
      <c r="M294" s="31"/>
      <c r="N294" s="167"/>
    </row>
    <row r="295" spans="1:14" ht="14.25" customHeight="1">
      <c r="A295" s="215"/>
      <c r="B295" s="156" t="s">
        <v>26</v>
      </c>
      <c r="C295" s="20">
        <v>4.4000000000000004</v>
      </c>
      <c r="D295" s="20">
        <v>45.54</v>
      </c>
      <c r="E295" s="20">
        <v>58.14</v>
      </c>
      <c r="F295" s="12">
        <f>(D295-E295)/E295*100</f>
        <v>-21.671826625386998</v>
      </c>
      <c r="G295" s="20">
        <v>755</v>
      </c>
      <c r="H295" s="20">
        <v>66796.44</v>
      </c>
      <c r="I295" s="20">
        <v>6</v>
      </c>
      <c r="J295" s="20">
        <v>2.69</v>
      </c>
      <c r="K295" s="20">
        <v>4.1900000000000004</v>
      </c>
      <c r="L295" s="20">
        <v>14.42</v>
      </c>
      <c r="M295" s="31"/>
      <c r="N295" s="167">
        <f>D295/D334*100</f>
        <v>0.26522705817807202</v>
      </c>
    </row>
    <row r="296" spans="1:14" ht="14.25" customHeight="1">
      <c r="A296" s="215"/>
      <c r="B296" s="156" t="s">
        <v>27</v>
      </c>
      <c r="C296" s="20"/>
      <c r="D296" s="31">
        <v>8</v>
      </c>
      <c r="E296" s="20">
        <v>8.74</v>
      </c>
      <c r="F296" s="12"/>
      <c r="G296" s="40">
        <v>6</v>
      </c>
      <c r="H296" s="40">
        <v>1185</v>
      </c>
      <c r="I296" s="20"/>
      <c r="J296" s="20"/>
      <c r="K296" s="20"/>
      <c r="L296" s="20"/>
      <c r="M296" s="31"/>
      <c r="N296" s="167">
        <f>D296/D335*100</f>
        <v>0.2621531287125225</v>
      </c>
    </row>
    <row r="297" spans="1:14" ht="14.25" customHeight="1">
      <c r="A297" s="215"/>
      <c r="B297" s="14" t="s">
        <v>28</v>
      </c>
      <c r="C297" s="40"/>
      <c r="D297" s="40"/>
      <c r="E297" s="40"/>
      <c r="F297" s="12"/>
      <c r="G297" s="40"/>
      <c r="H297" s="40"/>
      <c r="I297" s="40"/>
      <c r="J297" s="40"/>
      <c r="K297" s="40"/>
      <c r="L297" s="40"/>
      <c r="M297" s="31"/>
      <c r="N297" s="167"/>
    </row>
    <row r="298" spans="1:14" ht="14.25" customHeight="1">
      <c r="A298" s="215"/>
      <c r="B298" s="14" t="s">
        <v>29</v>
      </c>
      <c r="C298" s="40"/>
      <c r="D298" s="40">
        <v>0.33</v>
      </c>
      <c r="E298" s="40"/>
      <c r="F298" s="12"/>
      <c r="G298" s="40">
        <v>1</v>
      </c>
      <c r="H298" s="40">
        <v>1029.95</v>
      </c>
      <c r="I298" s="40"/>
      <c r="J298" s="40"/>
      <c r="K298" s="40"/>
      <c r="L298" s="40"/>
      <c r="M298" s="31"/>
      <c r="N298" s="167">
        <f>D298/D337*100</f>
        <v>0.1810174305194488</v>
      </c>
    </row>
    <row r="299" spans="1:14" ht="14.25" customHeight="1">
      <c r="A299" s="215"/>
      <c r="B299" s="14" t="s">
        <v>30</v>
      </c>
      <c r="C299" s="31"/>
      <c r="D299" s="31">
        <v>8</v>
      </c>
      <c r="E299" s="31">
        <v>8.74</v>
      </c>
      <c r="F299" s="12"/>
      <c r="G299" s="31">
        <v>5</v>
      </c>
      <c r="H299" s="31">
        <v>155</v>
      </c>
      <c r="I299" s="31"/>
      <c r="J299" s="31"/>
      <c r="K299" s="31"/>
      <c r="L299" s="31"/>
      <c r="M299" s="31"/>
      <c r="N299" s="167"/>
    </row>
    <row r="300" spans="1:14" ht="14.25" customHeight="1" thickBot="1">
      <c r="A300" s="216"/>
      <c r="B300" s="15" t="s">
        <v>31</v>
      </c>
      <c r="C300" s="16">
        <f>C288+C290+C291+C292+C293+C294+C295+C296</f>
        <v>20.68</v>
      </c>
      <c r="D300" s="16">
        <f t="shared" ref="D300" si="54">D288+D290+D291+D292+D293+D294+D295+D296</f>
        <v>314.51900000000001</v>
      </c>
      <c r="E300" s="16">
        <v>248.92000000000002</v>
      </c>
      <c r="F300" s="17">
        <f>(D300-E300)/E300*100</f>
        <v>26.353446890567245</v>
      </c>
      <c r="G300" s="16">
        <f t="shared" ref="G300:K300" si="55">G288+G290+G291+G292+G293+G294+G295+G296</f>
        <v>2674</v>
      </c>
      <c r="H300" s="16">
        <f t="shared" si="55"/>
        <v>238898.85</v>
      </c>
      <c r="I300" s="16">
        <f t="shared" si="55"/>
        <v>223</v>
      </c>
      <c r="J300" s="16">
        <f t="shared" si="55"/>
        <v>16.240000000000002</v>
      </c>
      <c r="K300" s="16">
        <f t="shared" si="55"/>
        <v>103.02</v>
      </c>
      <c r="L300" s="16">
        <v>192.85</v>
      </c>
      <c r="M300" s="16">
        <f>(K300-L300)/L300*100</f>
        <v>-46.580243712730102</v>
      </c>
      <c r="N300" s="168">
        <f>D300/D339*100</f>
        <v>0.25399511945440267</v>
      </c>
    </row>
    <row r="301" spans="1:14" ht="14.25" thickTop="1">
      <c r="A301" s="215" t="s">
        <v>48</v>
      </c>
      <c r="B301" s="156" t="s">
        <v>19</v>
      </c>
      <c r="C301" s="32">
        <v>-7.0000000000000007E-2</v>
      </c>
      <c r="D301" s="32">
        <v>50.97</v>
      </c>
      <c r="E301" s="32">
        <v>281.82</v>
      </c>
      <c r="F301" s="26">
        <f>(D301-E301)/E301*100</f>
        <v>-81.913987651692565</v>
      </c>
      <c r="G301" s="31">
        <v>447</v>
      </c>
      <c r="H301" s="31">
        <v>32628.84</v>
      </c>
      <c r="I301" s="31">
        <v>177</v>
      </c>
      <c r="J301" s="31">
        <v>78.42</v>
      </c>
      <c r="K301" s="31">
        <v>160.99</v>
      </c>
      <c r="L301" s="31">
        <v>486.91</v>
      </c>
      <c r="M301" s="32">
        <f>(K301-L301)/L301*100</f>
        <v>-66.936394816290488</v>
      </c>
      <c r="N301" s="167">
        <f>D301/D327*100</f>
        <v>7.1305836659427163E-2</v>
      </c>
    </row>
    <row r="302" spans="1:14">
      <c r="A302" s="215"/>
      <c r="B302" s="156" t="s">
        <v>20</v>
      </c>
      <c r="C302" s="31"/>
      <c r="D302" s="31"/>
      <c r="E302" s="31">
        <v>53.96</v>
      </c>
      <c r="F302" s="12">
        <f>(D302-E302)/E302*100</f>
        <v>-100</v>
      </c>
      <c r="G302" s="31">
        <v>227</v>
      </c>
      <c r="H302" s="31"/>
      <c r="I302" s="31">
        <v>67</v>
      </c>
      <c r="J302" s="31"/>
      <c r="K302" s="31"/>
      <c r="L302" s="31">
        <v>118.69</v>
      </c>
      <c r="M302" s="31">
        <f>(K302-L302)/L302*100</f>
        <v>-100</v>
      </c>
      <c r="N302" s="167">
        <f>D302/D328*100</f>
        <v>0</v>
      </c>
    </row>
    <row r="303" spans="1:14">
      <c r="A303" s="215"/>
      <c r="B303" s="156" t="s">
        <v>21</v>
      </c>
      <c r="C303" s="31"/>
      <c r="D303" s="31"/>
      <c r="E303" s="31">
        <v>0</v>
      </c>
      <c r="F303" s="12" t="e">
        <f>(D303-E303)/E303*100</f>
        <v>#DIV/0!</v>
      </c>
      <c r="G303" s="31"/>
      <c r="H303" s="31"/>
      <c r="I303" s="31"/>
      <c r="J303" s="31"/>
      <c r="K303" s="31"/>
      <c r="L303" s="31">
        <v>0</v>
      </c>
      <c r="M303" s="31"/>
      <c r="N303" s="167">
        <f>D303/D329*100</f>
        <v>0</v>
      </c>
    </row>
    <row r="304" spans="1:14">
      <c r="A304" s="215"/>
      <c r="B304" s="156" t="s">
        <v>22</v>
      </c>
      <c r="C304" s="31"/>
      <c r="D304" s="31">
        <v>0.21</v>
      </c>
      <c r="E304" s="31">
        <v>0</v>
      </c>
      <c r="F304" s="12" t="e">
        <f>(D304-E304)/E304*100</f>
        <v>#DIV/0!</v>
      </c>
      <c r="G304" s="31">
        <v>11</v>
      </c>
      <c r="H304" s="31">
        <v>740</v>
      </c>
      <c r="I304" s="31"/>
      <c r="J304" s="31"/>
      <c r="K304" s="31"/>
      <c r="L304" s="31">
        <v>7.0000000000000007E-2</v>
      </c>
      <c r="M304" s="31"/>
      <c r="N304" s="167">
        <f>D304/D330*100</f>
        <v>1.1488752169698717E-2</v>
      </c>
    </row>
    <row r="305" spans="1:14">
      <c r="A305" s="215"/>
      <c r="B305" s="156" t="s">
        <v>23</v>
      </c>
      <c r="C305" s="31"/>
      <c r="D305" s="31"/>
      <c r="E305" s="31"/>
      <c r="F305" s="12"/>
      <c r="G305" s="31"/>
      <c r="H305" s="31"/>
      <c r="I305" s="31"/>
      <c r="J305" s="31"/>
      <c r="K305" s="31"/>
      <c r="L305" s="31"/>
      <c r="M305" s="31"/>
      <c r="N305" s="167"/>
    </row>
    <row r="306" spans="1:14">
      <c r="A306" s="215"/>
      <c r="B306" s="156" t="s">
        <v>24</v>
      </c>
      <c r="C306" s="31"/>
      <c r="D306" s="31">
        <v>2.93</v>
      </c>
      <c r="E306" s="31">
        <v>33.03</v>
      </c>
      <c r="F306" s="12">
        <f>(D306-E306)/E306*100</f>
        <v>-91.129276415379962</v>
      </c>
      <c r="G306" s="31">
        <v>48</v>
      </c>
      <c r="H306" s="31">
        <v>5450</v>
      </c>
      <c r="I306" s="31">
        <v>2</v>
      </c>
      <c r="J306" s="31">
        <v>-0.01</v>
      </c>
      <c r="K306" s="31">
        <v>0.49</v>
      </c>
      <c r="L306" s="31">
        <v>0.87</v>
      </c>
      <c r="M306" s="31"/>
      <c r="N306" s="167">
        <f>D306/D332*100</f>
        <v>3.127692408426995E-2</v>
      </c>
    </row>
    <row r="307" spans="1:14">
      <c r="A307" s="215"/>
      <c r="B307" s="156" t="s">
        <v>25</v>
      </c>
      <c r="C307" s="33"/>
      <c r="D307" s="33"/>
      <c r="E307" s="33"/>
      <c r="F307" s="12"/>
      <c r="G307" s="33"/>
      <c r="H307" s="33"/>
      <c r="I307" s="33"/>
      <c r="J307" s="33"/>
      <c r="K307" s="33"/>
      <c r="L307" s="33"/>
      <c r="M307" s="31"/>
      <c r="N307" s="167"/>
    </row>
    <row r="308" spans="1:14">
      <c r="A308" s="215"/>
      <c r="B308" s="156" t="s">
        <v>26</v>
      </c>
      <c r="C308" s="31">
        <v>0.03</v>
      </c>
      <c r="D308" s="31">
        <v>0.96</v>
      </c>
      <c r="E308" s="31">
        <v>2.31</v>
      </c>
      <c r="F308" s="12">
        <f>(D308-E308)/E308*100</f>
        <v>-58.441558441558442</v>
      </c>
      <c r="G308" s="31">
        <v>44</v>
      </c>
      <c r="H308" s="31">
        <v>3078.18</v>
      </c>
      <c r="I308" s="31"/>
      <c r="J308" s="31"/>
      <c r="K308" s="31">
        <v>0.59</v>
      </c>
      <c r="L308" s="31"/>
      <c r="M308" s="31"/>
      <c r="N308" s="167">
        <f>D308/D334*100</f>
        <v>5.5910842303677905E-3</v>
      </c>
    </row>
    <row r="309" spans="1:14">
      <c r="A309" s="215"/>
      <c r="B309" s="156" t="s">
        <v>27</v>
      </c>
      <c r="C309" s="31"/>
      <c r="D309" s="31">
        <v>2.41</v>
      </c>
      <c r="E309" s="31"/>
      <c r="F309" s="12"/>
      <c r="G309" s="31"/>
      <c r="H309" s="31">
        <v>63.91</v>
      </c>
      <c r="I309" s="31"/>
      <c r="J309" s="31"/>
      <c r="K309" s="31"/>
      <c r="L309" s="31"/>
      <c r="M309" s="31"/>
      <c r="N309" s="167"/>
    </row>
    <row r="310" spans="1:14">
      <c r="A310" s="215"/>
      <c r="B310" s="14" t="s">
        <v>28</v>
      </c>
      <c r="C310" s="34"/>
      <c r="D310" s="34"/>
      <c r="E310" s="34"/>
      <c r="F310" s="12"/>
      <c r="G310" s="34"/>
      <c r="H310" s="34"/>
      <c r="I310" s="34"/>
      <c r="J310" s="34"/>
      <c r="K310" s="34"/>
      <c r="L310" s="34"/>
      <c r="M310" s="31"/>
      <c r="N310" s="167"/>
    </row>
    <row r="311" spans="1:14">
      <c r="A311" s="215"/>
      <c r="B311" s="14" t="s">
        <v>29</v>
      </c>
      <c r="C311" s="34"/>
      <c r="D311" s="34"/>
      <c r="E311" s="34"/>
      <c r="F311" s="12"/>
      <c r="G311" s="34"/>
      <c r="H311" s="34"/>
      <c r="I311" s="34"/>
      <c r="J311" s="34"/>
      <c r="K311" s="34"/>
      <c r="L311" s="34"/>
      <c r="M311" s="31"/>
      <c r="N311" s="167"/>
    </row>
    <row r="312" spans="1:14">
      <c r="A312" s="215"/>
      <c r="B312" s="14" t="s">
        <v>30</v>
      </c>
      <c r="C312" s="34"/>
      <c r="D312" s="34">
        <v>2.41</v>
      </c>
      <c r="E312" s="34"/>
      <c r="F312" s="12"/>
      <c r="G312" s="34"/>
      <c r="H312" s="34">
        <v>63.91</v>
      </c>
      <c r="I312" s="34"/>
      <c r="J312" s="34"/>
      <c r="K312" s="34"/>
      <c r="L312" s="34"/>
      <c r="M312" s="31"/>
      <c r="N312" s="167"/>
    </row>
    <row r="313" spans="1:14" ht="14.25" thickBot="1">
      <c r="A313" s="216"/>
      <c r="B313" s="15" t="s">
        <v>31</v>
      </c>
      <c r="C313" s="16">
        <f>C301+C303+C304+C305+C306+C307+C308+C309</f>
        <v>-4.0000000000000008E-2</v>
      </c>
      <c r="D313" s="16">
        <f t="shared" ref="D313" si="56">D301+D303+D304+D305+D306+D307+D308+D309</f>
        <v>57.480000000000004</v>
      </c>
      <c r="E313" s="16">
        <v>317.16000000000003</v>
      </c>
      <c r="F313" s="17">
        <f>(D313-E313)/E313*100</f>
        <v>-81.876655315928858</v>
      </c>
      <c r="G313" s="16">
        <f t="shared" ref="G313:K313" si="57">G301+G303+G304+G305+G306+G307+G308+G309</f>
        <v>550</v>
      </c>
      <c r="H313" s="16">
        <f t="shared" si="57"/>
        <v>41960.93</v>
      </c>
      <c r="I313" s="16">
        <f t="shared" si="57"/>
        <v>179</v>
      </c>
      <c r="J313" s="16">
        <f t="shared" si="57"/>
        <v>78.41</v>
      </c>
      <c r="K313" s="16">
        <f t="shared" si="57"/>
        <v>162.07000000000002</v>
      </c>
      <c r="L313" s="16">
        <v>487.85</v>
      </c>
      <c r="M313" s="16">
        <f>(K313-L313)/L313*100</f>
        <v>-66.778722968125436</v>
      </c>
      <c r="N313" s="168">
        <f>D313/D339*100</f>
        <v>4.6418942786410573E-2</v>
      </c>
    </row>
    <row r="314" spans="1:14" ht="14.25" thickTop="1">
      <c r="A314" s="215" t="s">
        <v>95</v>
      </c>
      <c r="B314" s="156" t="s">
        <v>19</v>
      </c>
      <c r="C314" s="32">
        <v>41.52</v>
      </c>
      <c r="D314" s="32">
        <v>660.94999999999993</v>
      </c>
      <c r="E314" s="32">
        <v>244.5</v>
      </c>
      <c r="F314" s="26">
        <f>(D314-E314)/E314*100</f>
        <v>170.32719836400815</v>
      </c>
      <c r="G314" s="31">
        <v>6465</v>
      </c>
      <c r="H314" s="31">
        <v>1111094.92</v>
      </c>
      <c r="I314" s="31">
        <v>987</v>
      </c>
      <c r="J314" s="31">
        <v>41.44</v>
      </c>
      <c r="K314" s="31">
        <v>317</v>
      </c>
      <c r="L314" s="31">
        <v>7</v>
      </c>
      <c r="M314" s="32">
        <f>(K314-L314)/L314*100</f>
        <v>4428.5714285714284</v>
      </c>
      <c r="N314" s="167">
        <f>D314/D327*100</f>
        <v>0.92465357543748039</v>
      </c>
    </row>
    <row r="315" spans="1:14">
      <c r="A315" s="215"/>
      <c r="B315" s="156" t="s">
        <v>20</v>
      </c>
      <c r="C315" s="31">
        <v>7.1500000000000057</v>
      </c>
      <c r="D315" s="31">
        <v>207.80999999999983</v>
      </c>
      <c r="E315" s="31">
        <v>71.569999999999993</v>
      </c>
      <c r="F315" s="12">
        <f>(D315-E315)/E315*100</f>
        <v>190.35908900377231</v>
      </c>
      <c r="G315" s="31">
        <v>2631</v>
      </c>
      <c r="H315" s="31">
        <v>52620</v>
      </c>
      <c r="I315" s="31">
        <v>325</v>
      </c>
      <c r="J315" s="31">
        <v>18.989999999999998</v>
      </c>
      <c r="K315" s="31">
        <v>134</v>
      </c>
      <c r="L315" s="31"/>
      <c r="M315" s="31" t="e">
        <f>(K315-L315)/L315*100</f>
        <v>#DIV/0!</v>
      </c>
      <c r="N315" s="167">
        <f>D315/D328*100</f>
        <v>0.89670842771393711</v>
      </c>
    </row>
    <row r="316" spans="1:14">
      <c r="A316" s="215"/>
      <c r="B316" s="156" t="s">
        <v>21</v>
      </c>
      <c r="C316" s="31">
        <v>0</v>
      </c>
      <c r="D316" s="31">
        <v>9.1700000000000017</v>
      </c>
      <c r="E316" s="31"/>
      <c r="F316" s="12" t="e">
        <f>(D316-E316)/E316*100</f>
        <v>#DIV/0!</v>
      </c>
      <c r="G316" s="31">
        <v>3</v>
      </c>
      <c r="H316" s="31">
        <v>107622.34</v>
      </c>
      <c r="I316" s="31"/>
      <c r="J316" s="31"/>
      <c r="K316" s="31"/>
      <c r="L316" s="31"/>
      <c r="M316" s="31"/>
      <c r="N316" s="167">
        <f t="shared" ref="N316:N321" si="58">D316/D329*100</f>
        <v>0.30147735760486499</v>
      </c>
    </row>
    <row r="317" spans="1:14">
      <c r="A317" s="215"/>
      <c r="B317" s="156" t="s">
        <v>22</v>
      </c>
      <c r="C317" s="31">
        <v>0.09</v>
      </c>
      <c r="D317" s="31">
        <v>0.41000000000000003</v>
      </c>
      <c r="E317" s="31">
        <v>0.04</v>
      </c>
      <c r="F317" s="12">
        <f>(D317-E317)/E317*100</f>
        <v>925.00000000000023</v>
      </c>
      <c r="G317" s="31">
        <v>43</v>
      </c>
      <c r="H317" s="31">
        <v>8912.0999999999985</v>
      </c>
      <c r="I317" s="31">
        <v>6</v>
      </c>
      <c r="J317" s="31">
        <v>0.25</v>
      </c>
      <c r="K317" s="31">
        <v>1.25</v>
      </c>
      <c r="L317" s="31"/>
      <c r="M317" s="31"/>
      <c r="N317" s="167">
        <f t="shared" si="58"/>
        <v>2.2430420902745118E-2</v>
      </c>
    </row>
    <row r="318" spans="1:14">
      <c r="A318" s="215"/>
      <c r="B318" s="156" t="s">
        <v>23</v>
      </c>
      <c r="C318" s="31"/>
      <c r="D318" s="31"/>
      <c r="E318" s="31"/>
      <c r="F318" s="12"/>
      <c r="G318" s="31"/>
      <c r="H318" s="31"/>
      <c r="I318" s="31"/>
      <c r="J318" s="31"/>
      <c r="K318" s="31"/>
      <c r="L318" s="31"/>
      <c r="M318" s="31"/>
      <c r="N318" s="167">
        <f t="shared" si="58"/>
        <v>0</v>
      </c>
    </row>
    <row r="319" spans="1:14">
      <c r="A319" s="215"/>
      <c r="B319" s="156" t="s">
        <v>24</v>
      </c>
      <c r="C319" s="31">
        <v>2.62</v>
      </c>
      <c r="D319" s="31">
        <v>39.29</v>
      </c>
      <c r="E319" s="31">
        <v>18.079999999999998</v>
      </c>
      <c r="F319" s="12">
        <f>(D319-E319)/E319*100</f>
        <v>117.31194690265487</v>
      </c>
      <c r="G319" s="31">
        <v>174</v>
      </c>
      <c r="H319" s="31">
        <v>77282</v>
      </c>
      <c r="I319" s="31">
        <v>6</v>
      </c>
      <c r="J319" s="31">
        <v>1.35</v>
      </c>
      <c r="K319" s="31">
        <v>3.35</v>
      </c>
      <c r="L319" s="31"/>
      <c r="M319" s="31"/>
      <c r="N319" s="167">
        <f t="shared" si="58"/>
        <v>0.41940967483650737</v>
      </c>
    </row>
    <row r="320" spans="1:14">
      <c r="A320" s="215"/>
      <c r="B320" s="156" t="s">
        <v>25</v>
      </c>
      <c r="C320" s="33"/>
      <c r="D320" s="33"/>
      <c r="E320" s="33"/>
      <c r="F320" s="12"/>
      <c r="G320" s="33"/>
      <c r="H320" s="33"/>
      <c r="I320" s="33"/>
      <c r="J320" s="33"/>
      <c r="K320" s="33"/>
      <c r="L320" s="33"/>
      <c r="M320" s="31"/>
      <c r="N320" s="167">
        <f t="shared" si="58"/>
        <v>0</v>
      </c>
    </row>
    <row r="321" spans="1:14">
      <c r="A321" s="215"/>
      <c r="B321" s="156" t="s">
        <v>26</v>
      </c>
      <c r="C321" s="31">
        <v>6.01</v>
      </c>
      <c r="D321" s="31">
        <v>49.82</v>
      </c>
      <c r="E321" s="31">
        <v>5.48</v>
      </c>
      <c r="F321" s="12">
        <f>(D321-E321)/E321*100</f>
        <v>809.12408759124082</v>
      </c>
      <c r="G321" s="31">
        <v>2023</v>
      </c>
      <c r="H321" s="31">
        <v>359700.14</v>
      </c>
      <c r="I321" s="31">
        <v>51</v>
      </c>
      <c r="J321" s="31">
        <v>3.4</v>
      </c>
      <c r="K321" s="31">
        <v>17.399999999999999</v>
      </c>
      <c r="L321" s="31"/>
      <c r="M321" s="31"/>
      <c r="N321" s="167">
        <f t="shared" si="58"/>
        <v>0.2901539753717951</v>
      </c>
    </row>
    <row r="322" spans="1:14">
      <c r="A322" s="215"/>
      <c r="B322" s="156" t="s">
        <v>27</v>
      </c>
      <c r="C322" s="31">
        <v>0</v>
      </c>
      <c r="D322" s="31">
        <v>0.97</v>
      </c>
      <c r="E322" s="31"/>
      <c r="F322" s="12"/>
      <c r="G322" s="31">
        <v>2</v>
      </c>
      <c r="H322" s="31">
        <v>2050.7399999999998</v>
      </c>
      <c r="I322" s="31"/>
      <c r="J322" s="31"/>
      <c r="K322" s="31"/>
      <c r="L322" s="31"/>
      <c r="M322" s="31"/>
      <c r="N322" s="167"/>
    </row>
    <row r="323" spans="1:14">
      <c r="A323" s="215"/>
      <c r="B323" s="14" t="s">
        <v>28</v>
      </c>
      <c r="C323" s="34"/>
      <c r="D323" s="34"/>
      <c r="E323" s="34"/>
      <c r="F323" s="12"/>
      <c r="G323" s="34"/>
      <c r="H323" s="34"/>
      <c r="I323" s="34"/>
      <c r="J323" s="34"/>
      <c r="K323" s="34"/>
      <c r="L323" s="34"/>
      <c r="M323" s="31"/>
      <c r="N323" s="167"/>
    </row>
    <row r="324" spans="1:14">
      <c r="A324" s="215"/>
      <c r="B324" s="14" t="s">
        <v>29</v>
      </c>
      <c r="C324" s="34">
        <v>0</v>
      </c>
      <c r="D324" s="34">
        <v>0.97</v>
      </c>
      <c r="E324" s="34"/>
      <c r="F324" s="12"/>
      <c r="G324" s="34">
        <v>1</v>
      </c>
      <c r="H324" s="34">
        <v>1025.3699999999999</v>
      </c>
      <c r="I324" s="34"/>
      <c r="J324" s="34"/>
      <c r="K324" s="34"/>
      <c r="L324" s="34"/>
      <c r="M324" s="31"/>
      <c r="N324" s="167"/>
    </row>
    <row r="325" spans="1:14">
      <c r="A325" s="215"/>
      <c r="B325" s="14" t="s">
        <v>30</v>
      </c>
      <c r="C325" s="34"/>
      <c r="D325" s="34"/>
      <c r="E325" s="34"/>
      <c r="F325" s="12"/>
      <c r="G325" s="34"/>
      <c r="H325" s="34"/>
      <c r="I325" s="34"/>
      <c r="J325" s="34"/>
      <c r="K325" s="34"/>
      <c r="L325" s="34"/>
      <c r="M325" s="31"/>
      <c r="N325" s="167"/>
    </row>
    <row r="326" spans="1:14" ht="14.25" thickBot="1">
      <c r="A326" s="216"/>
      <c r="B326" s="15" t="s">
        <v>31</v>
      </c>
      <c r="C326" s="16">
        <f>C314+C316+C317+C318+C319+C320+C321+C322</f>
        <v>50.24</v>
      </c>
      <c r="D326" s="16">
        <f t="shared" ref="D326" si="59">D314+D316+D317+D318+D319+D320+D321+D322</f>
        <v>760.6099999999999</v>
      </c>
      <c r="E326" s="16">
        <v>268.10000000000002</v>
      </c>
      <c r="F326" s="17">
        <f t="shared" ref="F326:F339" si="60">(D326-E326)/E326*100</f>
        <v>183.70384185005588</v>
      </c>
      <c r="G326" s="16">
        <f t="shared" ref="G326:K326" si="61">G314+G316+G317+G318+G319+G320+G321+G322</f>
        <v>8710</v>
      </c>
      <c r="H326" s="16">
        <f t="shared" si="61"/>
        <v>1666662.24</v>
      </c>
      <c r="I326" s="16">
        <f t="shared" si="61"/>
        <v>1050</v>
      </c>
      <c r="J326" s="16">
        <f t="shared" si="61"/>
        <v>46.44</v>
      </c>
      <c r="K326" s="16">
        <f t="shared" si="61"/>
        <v>339</v>
      </c>
      <c r="L326" s="16">
        <v>7</v>
      </c>
      <c r="M326" s="16">
        <f>(K326-L326)/L326*100</f>
        <v>4742.8571428571431</v>
      </c>
      <c r="N326" s="168">
        <f>D326/D339*100</f>
        <v>0.61424342506561824</v>
      </c>
    </row>
    <row r="327" spans="1:14" ht="14.25" thickTop="1">
      <c r="A327" s="233" t="s">
        <v>49</v>
      </c>
      <c r="B327" s="156" t="s">
        <v>19</v>
      </c>
      <c r="C327" s="31">
        <f t="shared" ref="C327:C338" si="62">C6+C19+C32+C53+C66+C79+C100+C113+C126+C147+C160+C173+C194+C207+C220+C241+C254+C267+C288+C301+C314</f>
        <v>8858.2179770000039</v>
      </c>
      <c r="D327" s="31">
        <f t="shared" ref="D327:E327" si="63">D6+D19+D32+D53+D66+D79+D100+D113+D126+D147+D160+D173+D194+D207+D220+D241+D254+D267+D288+D301+D314</f>
        <v>71480.824554999999</v>
      </c>
      <c r="E327" s="31">
        <f t="shared" si="63"/>
        <v>59965.764601000003</v>
      </c>
      <c r="F327" s="211">
        <f t="shared" si="60"/>
        <v>19.202723471665646</v>
      </c>
      <c r="G327" s="31">
        <f t="shared" ref="G327:G338" si="64">G6+G19+G32+G53+G66+G79+G100+G113+G126+G147+G160+G173+G194+G207+G220+G241+G254+G267+G288+G301+G314</f>
        <v>544008</v>
      </c>
      <c r="H327" s="31">
        <f t="shared" ref="H327:K327" si="65">H6+H19+H32+H53+H66+H79+H100+H113+H126+H147+H160+H173+H194+H207+H220+H241+H254+H267+H288+H301+H314</f>
        <v>65060702.946566999</v>
      </c>
      <c r="I327" s="31">
        <f t="shared" si="65"/>
        <v>47051.25</v>
      </c>
      <c r="J327" s="31">
        <f>J6+J19+J32+J53+J66+J79+J100+J113+J126+J147+J160+J173+J194+J207+J220+J241+J254+J267+J288+J301+J314</f>
        <v>5971.4348109999992</v>
      </c>
      <c r="K327" s="31">
        <f t="shared" si="65"/>
        <v>34686.314811999997</v>
      </c>
      <c r="L327" s="31">
        <f t="shared" ref="L327:L338" si="66">L6+L19+L32+L53+L66+L79+L100+L113+L126+L147+L160+L173+L194+L207+L220+L241+L254+L267+L288+L301+L314</f>
        <v>39271.099820999996</v>
      </c>
      <c r="M327" s="32">
        <f t="shared" ref="M327:M339" si="67">(K327-L327)/L327*100</f>
        <v>-11.674704884502143</v>
      </c>
      <c r="N327" s="167">
        <f>D327/D339*100</f>
        <v>57.725544630201753</v>
      </c>
    </row>
    <row r="328" spans="1:14">
      <c r="A328" s="234"/>
      <c r="B328" s="156" t="s">
        <v>20</v>
      </c>
      <c r="C328" s="31">
        <f t="shared" si="62"/>
        <v>2812.219114</v>
      </c>
      <c r="D328" s="31">
        <f t="shared" ref="D328:E328" si="68">D7+D20+D33+D54+D67+D80+D101+D114+D127+D148+D161+D174+D195+D208+D221+D242+D255+D268+D289+D302+D315</f>
        <v>23174.757098000002</v>
      </c>
      <c r="E328" s="31">
        <f t="shared" si="68"/>
        <v>14013.607244999999</v>
      </c>
      <c r="F328" s="203">
        <f t="shared" si="60"/>
        <v>65.373245395247295</v>
      </c>
      <c r="G328" s="31">
        <f t="shared" si="64"/>
        <v>279933</v>
      </c>
      <c r="H328" s="31">
        <f t="shared" ref="H328:K328" si="69">H7+H20+H33+H54+H67+H80+H101+H114+H127+H148+H161+H174+H195+H208+H221+H242+H255+H268+H289+H302+H315</f>
        <v>5672441.75</v>
      </c>
      <c r="I328" s="31">
        <f t="shared" si="69"/>
        <v>25261</v>
      </c>
      <c r="J328" s="31">
        <f t="shared" si="69"/>
        <v>2237.0277729999993</v>
      </c>
      <c r="K328" s="31">
        <f t="shared" si="69"/>
        <v>12060.618513000003</v>
      </c>
      <c r="L328" s="31">
        <f t="shared" si="66"/>
        <v>11688.592591999997</v>
      </c>
      <c r="M328" s="31">
        <f t="shared" si="67"/>
        <v>3.182811943113073</v>
      </c>
      <c r="N328" s="167">
        <f>D328/D339*100</f>
        <v>18.715165689301049</v>
      </c>
    </row>
    <row r="329" spans="1:14">
      <c r="A329" s="234"/>
      <c r="B329" s="156" t="s">
        <v>21</v>
      </c>
      <c r="C329" s="31">
        <f t="shared" si="62"/>
        <v>204.89250800000008</v>
      </c>
      <c r="D329" s="31">
        <f t="shared" ref="D329:E329" si="70">D8+D21+D34+D55+D68+D81+D102+D115+D128+D149+D162+D175+D196+D209+D222+D243+D256+D269+D290+D303+D316</f>
        <v>3041.6877979999995</v>
      </c>
      <c r="E329" s="31">
        <f t="shared" si="70"/>
        <v>3356.2587209999997</v>
      </c>
      <c r="F329" s="203">
        <f t="shared" si="60"/>
        <v>-9.3726660889323092</v>
      </c>
      <c r="G329" s="31">
        <f t="shared" si="64"/>
        <v>33566.400000000001</v>
      </c>
      <c r="H329" s="31">
        <f t="shared" ref="H329:K329" si="71">H8+H21+H34+H55+H68+H81+H102+H115+H128+H149+H162+H175+H196+H209+H222+H243+H256+H269+H290+H303+H316</f>
        <v>4315221.9791869996</v>
      </c>
      <c r="I329" s="31">
        <f t="shared" si="71"/>
        <v>295</v>
      </c>
      <c r="J329" s="31">
        <f t="shared" si="71"/>
        <v>168.13786900000011</v>
      </c>
      <c r="K329" s="31">
        <f t="shared" si="71"/>
        <v>1301.4705450000001</v>
      </c>
      <c r="L329" s="31">
        <f t="shared" si="66"/>
        <v>3402.6338159999996</v>
      </c>
      <c r="M329" s="31">
        <f t="shared" si="67"/>
        <v>-61.751084148985591</v>
      </c>
      <c r="N329" s="167">
        <f>D329/D339*100</f>
        <v>2.4563662468595187</v>
      </c>
    </row>
    <row r="330" spans="1:14">
      <c r="A330" s="234"/>
      <c r="B330" s="156" t="s">
        <v>22</v>
      </c>
      <c r="C330" s="31">
        <f t="shared" si="62"/>
        <v>244.87546700000004</v>
      </c>
      <c r="D330" s="31">
        <f t="shared" ref="D330:E330" si="72">D9+D22+D35+D56+D69+D82+D103+D116+D129+D150+D163+D176+D197+D210+D223+D244+D257+D270+D291+D304+D317</f>
        <v>1827.8747499999999</v>
      </c>
      <c r="E330" s="31">
        <f t="shared" si="72"/>
        <v>1024.5541059999998</v>
      </c>
      <c r="F330" s="203">
        <f t="shared" si="60"/>
        <v>78.406854191066046</v>
      </c>
      <c r="G330" s="31">
        <f t="shared" si="64"/>
        <v>149088.46</v>
      </c>
      <c r="H330" s="31">
        <f t="shared" ref="H330:K330" si="73">H9+H22+H35+H56+H69+H82+H103+H116+H129+H150+H163+H176+H197+H210+H223+H244+H257+H270+H291+H304+H317</f>
        <v>5513940.8660799991</v>
      </c>
      <c r="I330" s="31">
        <f t="shared" si="73"/>
        <v>4649</v>
      </c>
      <c r="J330" s="31">
        <f t="shared" si="73"/>
        <v>88.380593000000019</v>
      </c>
      <c r="K330" s="31">
        <f t="shared" si="73"/>
        <v>640.83696900000007</v>
      </c>
      <c r="L330" s="31">
        <f t="shared" si="66"/>
        <v>536.95307200000013</v>
      </c>
      <c r="M330" s="31">
        <f t="shared" si="67"/>
        <v>19.346922928117618</v>
      </c>
      <c r="N330" s="167">
        <f>D330/D339*100</f>
        <v>1.47613106195154</v>
      </c>
    </row>
    <row r="331" spans="1:14">
      <c r="A331" s="234"/>
      <c r="B331" s="156" t="s">
        <v>23</v>
      </c>
      <c r="C331" s="31">
        <f t="shared" si="62"/>
        <v>24.791057070000001</v>
      </c>
      <c r="D331" s="31">
        <f t="shared" ref="D331:E331" si="74">D10+D23+D36+D57+D70+D83+D104+D117+D130+D151+D164+D177+D198+D211+D224+D245+D258+D271+D292+D305+D318</f>
        <v>288.46584793</v>
      </c>
      <c r="E331" s="31">
        <f t="shared" si="74"/>
        <v>253.338719</v>
      </c>
      <c r="F331" s="203">
        <f t="shared" si="60"/>
        <v>13.865677172702526</v>
      </c>
      <c r="G331" s="31">
        <f t="shared" si="64"/>
        <v>6252</v>
      </c>
      <c r="H331" s="31">
        <f t="shared" ref="H331:K331" si="75">H10+H23+H36+H57+H70+H83+H104+H117+H130+H151+H164+H177+H198+H211+H224+H245+H258+H271+H292+H305+H318</f>
        <v>1114203.84133278</v>
      </c>
      <c r="I331" s="31">
        <f t="shared" si="75"/>
        <v>40</v>
      </c>
      <c r="J331" s="31">
        <f t="shared" si="75"/>
        <v>6.708600000000331E-2</v>
      </c>
      <c r="K331" s="31">
        <f t="shared" si="75"/>
        <v>53.845442000000006</v>
      </c>
      <c r="L331" s="31">
        <f t="shared" si="66"/>
        <v>58.932043</v>
      </c>
      <c r="M331" s="31">
        <f t="shared" si="67"/>
        <v>-8.6312992746577528</v>
      </c>
      <c r="N331" s="167">
        <f>D331/D339*100</f>
        <v>0.23295545739206824</v>
      </c>
    </row>
    <row r="332" spans="1:14">
      <c r="A332" s="234"/>
      <c r="B332" s="156" t="s">
        <v>24</v>
      </c>
      <c r="C332" s="31">
        <f t="shared" si="62"/>
        <v>2076.400795</v>
      </c>
      <c r="D332" s="31">
        <f t="shared" ref="D332:E332" si="76">D11+D24+D37+D58+D71+D84+D105+D118+D131+D152+D165+D178+D199+D212+D225+D246+D259+D272+D293+D306+D319</f>
        <v>9367.9288669999987</v>
      </c>
      <c r="E332" s="31">
        <f t="shared" si="76"/>
        <v>7659.8316029999987</v>
      </c>
      <c r="F332" s="203">
        <f t="shared" si="60"/>
        <v>22.299410124512633</v>
      </c>
      <c r="G332" s="31">
        <f t="shared" si="64"/>
        <v>128691.8</v>
      </c>
      <c r="H332" s="31">
        <f t="shared" ref="H332:K332" si="77">H11+H24+H37+H58+H71+H84+H105+H118+H131+H152+H165+H178+H199+H212+H225+H246+H259+H272+H293+H306+H319</f>
        <v>9726843.601555001</v>
      </c>
      <c r="I332" s="31">
        <f t="shared" si="77"/>
        <v>1377.24</v>
      </c>
      <c r="J332" s="31">
        <f t="shared" si="77"/>
        <v>583.82354800000019</v>
      </c>
      <c r="K332" s="31">
        <f t="shared" si="77"/>
        <v>3637.1937148499992</v>
      </c>
      <c r="L332" s="31">
        <f t="shared" si="66"/>
        <v>2927.7599822000002</v>
      </c>
      <c r="M332" s="31">
        <f t="shared" si="67"/>
        <v>24.231280465720104</v>
      </c>
      <c r="N332" s="167">
        <f>D332/D339*100</f>
        <v>7.5652288466325146</v>
      </c>
    </row>
    <row r="333" spans="1:14">
      <c r="A333" s="234"/>
      <c r="B333" s="156" t="s">
        <v>25</v>
      </c>
      <c r="C333" s="31">
        <f t="shared" si="62"/>
        <v>843.46549200000038</v>
      </c>
      <c r="D333" s="31">
        <f t="shared" ref="D333:E333" si="78">D12+D25+D38+D59+D72+D85+D106+D119+D132+D153+D166+D179+D200+D213+D226+D247+D260+D273+D294+D307+D320</f>
        <v>17600.130090999999</v>
      </c>
      <c r="E333" s="31">
        <f t="shared" si="78"/>
        <v>14072.850205999999</v>
      </c>
      <c r="F333" s="203">
        <f t="shared" si="60"/>
        <v>25.0644313935505</v>
      </c>
      <c r="G333" s="31">
        <f t="shared" si="64"/>
        <v>34593.369999999995</v>
      </c>
      <c r="H333" s="31">
        <f t="shared" ref="H333:K333" si="79">H12+H25+H38+H59+H72+H85+H106+H119+H132+H153+H166+H179+H200+H213+H226+H247+H260+H273+H294+H307+H320</f>
        <v>799759.71624900005</v>
      </c>
      <c r="I333" s="31">
        <f t="shared" si="79"/>
        <v>5903.98</v>
      </c>
      <c r="J333" s="31">
        <f t="shared" si="79"/>
        <v>498.49178000000018</v>
      </c>
      <c r="K333" s="31">
        <f t="shared" si="79"/>
        <v>4797.9403769999999</v>
      </c>
      <c r="L333" s="31">
        <f t="shared" si="66"/>
        <v>5020.4125480000002</v>
      </c>
      <c r="M333" s="31">
        <f t="shared" si="67"/>
        <v>-4.431352381362113</v>
      </c>
      <c r="N333" s="167">
        <f>D333/D339*100</f>
        <v>14.213281693241337</v>
      </c>
    </row>
    <row r="334" spans="1:14">
      <c r="A334" s="234"/>
      <c r="B334" s="156" t="s">
        <v>26</v>
      </c>
      <c r="C334" s="31">
        <f t="shared" si="62"/>
        <v>3346.0483699999982</v>
      </c>
      <c r="D334" s="31">
        <f t="shared" ref="D334:E334" si="80">D13+D26+D39+D60+D73+D86+D107+D120+D133+D154+D167+D180+D201+D214+D227+D248+D261+D274+D295+D308+D321</f>
        <v>17170.193837999999</v>
      </c>
      <c r="E334" s="31">
        <f t="shared" si="80"/>
        <v>15815.658851</v>
      </c>
      <c r="F334" s="203">
        <f t="shared" si="60"/>
        <v>8.564518239556957</v>
      </c>
      <c r="G334" s="31">
        <f t="shared" si="64"/>
        <v>688007.32000000007</v>
      </c>
      <c r="H334" s="31">
        <f t="shared" ref="H334:K334" si="81">H13+H26+H39+H60+H73+H86+H107+H120+H133+H154+H167+H180+H201+H214+H227+H248+H261+H274+H295+H308+H321</f>
        <v>159208446.96939993</v>
      </c>
      <c r="I334" s="31">
        <f t="shared" si="81"/>
        <v>26720</v>
      </c>
      <c r="J334" s="31">
        <f t="shared" si="81"/>
        <v>913.82540099999858</v>
      </c>
      <c r="K334" s="31">
        <f t="shared" si="81"/>
        <v>8253.9885639999975</v>
      </c>
      <c r="L334" s="31">
        <f t="shared" si="66"/>
        <v>6874.7880916000013</v>
      </c>
      <c r="M334" s="31">
        <f t="shared" si="67"/>
        <v>20.061716143442734</v>
      </c>
      <c r="N334" s="167">
        <f>D334/D339*100</f>
        <v>13.866079425847275</v>
      </c>
    </row>
    <row r="335" spans="1:14">
      <c r="A335" s="234"/>
      <c r="B335" s="156" t="s">
        <v>27</v>
      </c>
      <c r="C335" s="31">
        <f t="shared" si="62"/>
        <v>516.90584899999976</v>
      </c>
      <c r="D335" s="31">
        <f t="shared" ref="D335:E335" si="82">D14+D27+D40+D61+D74+D87+D108+D121+D134+D155+D168+D181+D202+D215+D228+D249+D262+D275+D296+D309+D322</f>
        <v>3051.6515439999998</v>
      </c>
      <c r="E335" s="31">
        <f t="shared" si="82"/>
        <v>3495.3471510000004</v>
      </c>
      <c r="F335" s="203">
        <f t="shared" si="60"/>
        <v>-12.693892418470126</v>
      </c>
      <c r="G335" s="31">
        <f t="shared" si="64"/>
        <v>22326.5</v>
      </c>
      <c r="H335" s="31">
        <f t="shared" ref="H335:K335" si="83">H14+H27+H40+H61+H74+H87+H108+H121+H134+H155+H168+H181+H202+H215+H228+H249+H262+H275+H296+H309+H322</f>
        <v>314113.40583199996</v>
      </c>
      <c r="I335" s="31">
        <f t="shared" si="83"/>
        <v>253.31486398999999</v>
      </c>
      <c r="J335" s="31">
        <f t="shared" si="83"/>
        <v>109.87200000000003</v>
      </c>
      <c r="K335" s="31">
        <f t="shared" si="83"/>
        <v>1341.2361530000001</v>
      </c>
      <c r="L335" s="31">
        <f t="shared" si="66"/>
        <v>5022.9887750000007</v>
      </c>
      <c r="M335" s="31">
        <f t="shared" si="67"/>
        <v>-73.298045982593308</v>
      </c>
      <c r="N335" s="167">
        <f>D335/D339*100</f>
        <v>2.4644126378739988</v>
      </c>
    </row>
    <row r="336" spans="1:14">
      <c r="A336" s="234"/>
      <c r="B336" s="14" t="s">
        <v>28</v>
      </c>
      <c r="C336" s="31">
        <f t="shared" si="62"/>
        <v>0</v>
      </c>
      <c r="D336" s="31">
        <f t="shared" ref="D336:E336" si="84">D15+D28+D41+D62+D75+D88+D109+D122+D135+D156+D169+D182+D203+D216+D229+D250+D263+D276+D297+D310+D323</f>
        <v>237.55118499999998</v>
      </c>
      <c r="E336" s="31">
        <f t="shared" si="84"/>
        <v>199.85944900000001</v>
      </c>
      <c r="F336" s="203">
        <f t="shared" si="60"/>
        <v>18.85912134181855</v>
      </c>
      <c r="G336" s="31">
        <f t="shared" si="64"/>
        <v>90</v>
      </c>
      <c r="H336" s="31">
        <f t="shared" ref="H336:K336" si="85">H15+H28+H41+H62+H75+H88+H109+H122+H135+H156+H169+H182+H203+H216+H229+H250+H263+H276+H297+H310+H323</f>
        <v>59249.679843999991</v>
      </c>
      <c r="I336" s="31">
        <f t="shared" si="85"/>
        <v>0.99999999999999878</v>
      </c>
      <c r="J336" s="31">
        <f t="shared" si="85"/>
        <v>0</v>
      </c>
      <c r="K336" s="31">
        <f t="shared" si="85"/>
        <v>11.45</v>
      </c>
      <c r="L336" s="31">
        <f t="shared" si="66"/>
        <v>7.8973999999999993</v>
      </c>
      <c r="M336" s="31">
        <f>(K336-L336)/L336*100</f>
        <v>44.984425253881028</v>
      </c>
      <c r="N336" s="167">
        <f>D336/D339*100</f>
        <v>0.19183846321083911</v>
      </c>
    </row>
    <row r="337" spans="1:14">
      <c r="A337" s="234"/>
      <c r="B337" s="14" t="s">
        <v>29</v>
      </c>
      <c r="C337" s="31">
        <f t="shared" si="62"/>
        <v>71.92759599999998</v>
      </c>
      <c r="D337" s="31">
        <f>D16+D29+D42+D63+D76+D89+D110+D123+D136+D157+D170+D183+D204+D217+D230+D251+D264+D277+D298+D311+D324</f>
        <v>182.30288600000003</v>
      </c>
      <c r="E337" s="31">
        <f t="shared" ref="E337" si="86">E16+E29+E42+E63+E76+E89+E110+E123+E136+E157+E170+E183+E204+E217+E230+E251+E264+E277+E298+E311+E324</f>
        <v>69.318663000000001</v>
      </c>
      <c r="F337" s="203">
        <f t="shared" si="60"/>
        <v>162.99250174516499</v>
      </c>
      <c r="G337" s="31">
        <f t="shared" si="64"/>
        <v>67</v>
      </c>
      <c r="H337" s="31">
        <f t="shared" ref="H337:K337" si="87">H16+H29+H42+H63+H76+H89+H110+H123+H136+H157+H170+H183+H204+H217+H230+H251+H264+H277+H298+H311+H324</f>
        <v>77971.414936999994</v>
      </c>
      <c r="I337" s="31">
        <f t="shared" si="87"/>
        <v>9.0020819900000006</v>
      </c>
      <c r="J337" s="31">
        <f t="shared" si="87"/>
        <v>0</v>
      </c>
      <c r="K337" s="31">
        <f t="shared" si="87"/>
        <v>9.2090220000000009</v>
      </c>
      <c r="L337" s="31">
        <f t="shared" si="66"/>
        <v>2.8030110000000001</v>
      </c>
      <c r="M337" s="31">
        <f t="shared" si="67"/>
        <v>228.54034465080591</v>
      </c>
      <c r="N337" s="167">
        <f>D337/D339*100</f>
        <v>0.14722176818078514</v>
      </c>
    </row>
    <row r="338" spans="1:14">
      <c r="A338" s="234"/>
      <c r="B338" s="14" t="s">
        <v>30</v>
      </c>
      <c r="C338" s="31">
        <f t="shared" si="62"/>
        <v>398.87999937399985</v>
      </c>
      <c r="D338" s="31">
        <f t="shared" ref="D338:E338" si="88">D17+D30+D43+D64+D77+D90+D111+D124+D137+D158+D171+D184+D205+D218+D231+D252+D265+D278+D299+D312+D325</f>
        <v>2456.0310729999997</v>
      </c>
      <c r="E338" s="31">
        <f t="shared" si="88"/>
        <v>3128.3801230680001</v>
      </c>
      <c r="F338" s="203">
        <f t="shared" si="60"/>
        <v>-21.4919230917702</v>
      </c>
      <c r="G338" s="31">
        <f t="shared" si="64"/>
        <v>927</v>
      </c>
      <c r="H338" s="31">
        <f t="shared" ref="H338:K338" si="89">H17+H30+H43+H64+H77+H90+H111+H124+H137+H158+H171+H184+H205+H218+H231+H252+H265+H278+H299+H312+H325</f>
        <v>101162.431276</v>
      </c>
      <c r="I338" s="31">
        <f t="shared" si="89"/>
        <v>246</v>
      </c>
      <c r="J338" s="31">
        <f t="shared" si="89"/>
        <v>109.65117500000002</v>
      </c>
      <c r="K338" s="31">
        <f t="shared" si="89"/>
        <v>1330.579015</v>
      </c>
      <c r="L338" s="31">
        <f t="shared" si="66"/>
        <v>5012.7374880000007</v>
      </c>
      <c r="M338" s="31">
        <f t="shared" si="67"/>
        <v>-73.456040373443159</v>
      </c>
      <c r="N338" s="167">
        <f>D338/D339*100</f>
        <v>1.9834092877389273</v>
      </c>
    </row>
    <row r="339" spans="1:14" ht="14.25" thickBot="1">
      <c r="A339" s="235"/>
      <c r="B339" s="15" t="s">
        <v>50</v>
      </c>
      <c r="C339" s="16">
        <f>C327+C329+C330+C331+C332+C333+C334+C335</f>
        <v>16115.597515070003</v>
      </c>
      <c r="D339" s="16">
        <f>D327+D329+D330+D331+D332+D333+D334+D335</f>
        <v>123828.75729092999</v>
      </c>
      <c r="E339" s="16">
        <f t="shared" ref="E339:L339" si="90">E327+E329+E330+E331+E332+E333+E334+E335</f>
        <v>105643.60395800001</v>
      </c>
      <c r="F339" s="204">
        <f t="shared" si="60"/>
        <v>17.213681331961876</v>
      </c>
      <c r="G339" s="16">
        <f>G327+G329+G330+G331+G332+G333+G334+G335</f>
        <v>1606533.85</v>
      </c>
      <c r="H339" s="16">
        <f t="shared" si="90"/>
        <v>246053233.32620269</v>
      </c>
      <c r="I339" s="16">
        <f t="shared" si="90"/>
        <v>86289.784863990004</v>
      </c>
      <c r="J339" s="16">
        <f t="shared" si="90"/>
        <v>8334.0330879999983</v>
      </c>
      <c r="K339" s="16">
        <f t="shared" si="90"/>
        <v>54712.826576849999</v>
      </c>
      <c r="L339" s="16">
        <f t="shared" si="90"/>
        <v>63115.56814879999</v>
      </c>
      <c r="M339" s="16">
        <f t="shared" si="67"/>
        <v>-13.31326298472012</v>
      </c>
      <c r="N339" s="168"/>
    </row>
    <row r="340" spans="1:14" ht="14.25" thickTop="1">
      <c r="A340" s="43" t="s">
        <v>51</v>
      </c>
      <c r="B340" s="43"/>
      <c r="C340" s="43"/>
      <c r="D340" s="43"/>
      <c r="E340" s="43"/>
      <c r="F340" s="212"/>
      <c r="G340" s="43"/>
      <c r="H340" s="43"/>
      <c r="I340" s="43"/>
    </row>
    <row r="341" spans="1:14">
      <c r="A341" s="43" t="s">
        <v>52</v>
      </c>
      <c r="B341" s="43"/>
      <c r="C341" s="43"/>
      <c r="D341" s="43"/>
      <c r="E341" s="43"/>
      <c r="F341" s="212"/>
      <c r="G341" s="43"/>
      <c r="H341" s="43"/>
      <c r="I341" s="43"/>
    </row>
  </sheetData>
  <mergeCells count="106">
    <mergeCell ref="A194:A206"/>
    <mergeCell ref="A191:A193"/>
    <mergeCell ref="A207:A219"/>
    <mergeCell ref="A220:A232"/>
    <mergeCell ref="A254:A266"/>
    <mergeCell ref="A267:A279"/>
    <mergeCell ref="A236:N236"/>
    <mergeCell ref="C238:F238"/>
    <mergeCell ref="G238:H238"/>
    <mergeCell ref="I238:M238"/>
    <mergeCell ref="H239:H240"/>
    <mergeCell ref="N238:N239"/>
    <mergeCell ref="J239:L239"/>
    <mergeCell ref="D239:D240"/>
    <mergeCell ref="E239:E240"/>
    <mergeCell ref="G239:G240"/>
    <mergeCell ref="A241:A253"/>
    <mergeCell ref="C192:C193"/>
    <mergeCell ref="A314:A326"/>
    <mergeCell ref="A301:A313"/>
    <mergeCell ref="A327:A339"/>
    <mergeCell ref="C239:C240"/>
    <mergeCell ref="C286:C287"/>
    <mergeCell ref="A283:N283"/>
    <mergeCell ref="C285:F285"/>
    <mergeCell ref="G285:H285"/>
    <mergeCell ref="I285:M285"/>
    <mergeCell ref="N285:N286"/>
    <mergeCell ref="J286:L286"/>
    <mergeCell ref="D286:D287"/>
    <mergeCell ref="E286:E287"/>
    <mergeCell ref="G286:G287"/>
    <mergeCell ref="H286:H287"/>
    <mergeCell ref="A238:A240"/>
    <mergeCell ref="A288:A300"/>
    <mergeCell ref="A285:A287"/>
    <mergeCell ref="A19:A31"/>
    <mergeCell ref="A32:A44"/>
    <mergeCell ref="A66:A78"/>
    <mergeCell ref="A79:A91"/>
    <mergeCell ref="A48:N48"/>
    <mergeCell ref="C50:F50"/>
    <mergeCell ref="C51:C52"/>
    <mergeCell ref="N50:N51"/>
    <mergeCell ref="A53:A65"/>
    <mergeCell ref="A50:A52"/>
    <mergeCell ref="G50:H50"/>
    <mergeCell ref="I50:M50"/>
    <mergeCell ref="J51:L51"/>
    <mergeCell ref="D51:D52"/>
    <mergeCell ref="E51:E52"/>
    <mergeCell ref="G51:G52"/>
    <mergeCell ref="H51:H52"/>
    <mergeCell ref="G144:H144"/>
    <mergeCell ref="I144:M144"/>
    <mergeCell ref="J145:L145"/>
    <mergeCell ref="D145:D146"/>
    <mergeCell ref="E145:E146"/>
    <mergeCell ref="N144:N145"/>
    <mergeCell ref="A189:N189"/>
    <mergeCell ref="H145:H146"/>
    <mergeCell ref="N191:N192"/>
    <mergeCell ref="J192:L192"/>
    <mergeCell ref="D192:D193"/>
    <mergeCell ref="E192:E193"/>
    <mergeCell ref="G192:G193"/>
    <mergeCell ref="H192:H193"/>
    <mergeCell ref="A147:A159"/>
    <mergeCell ref="A144:A146"/>
    <mergeCell ref="G98:G99"/>
    <mergeCell ref="H98:H99"/>
    <mergeCell ref="G191:H191"/>
    <mergeCell ref="I191:M191"/>
    <mergeCell ref="G145:G146"/>
    <mergeCell ref="A95:N95"/>
    <mergeCell ref="C97:F97"/>
    <mergeCell ref="G97:H97"/>
    <mergeCell ref="I97:M97"/>
    <mergeCell ref="N97:N98"/>
    <mergeCell ref="J98:L98"/>
    <mergeCell ref="D98:D99"/>
    <mergeCell ref="E98:E99"/>
    <mergeCell ref="C98:C99"/>
    <mergeCell ref="C145:C146"/>
    <mergeCell ref="A100:A112"/>
    <mergeCell ref="A97:A99"/>
    <mergeCell ref="A113:A125"/>
    <mergeCell ref="C191:F191"/>
    <mergeCell ref="A126:A138"/>
    <mergeCell ref="A160:A172"/>
    <mergeCell ref="A173:A185"/>
    <mergeCell ref="A142:N142"/>
    <mergeCell ref="C144:F144"/>
    <mergeCell ref="A6:A18"/>
    <mergeCell ref="A3:A5"/>
    <mergeCell ref="A1:N1"/>
    <mergeCell ref="C3:F3"/>
    <mergeCell ref="G3:H3"/>
    <mergeCell ref="I3:M3"/>
    <mergeCell ref="J4:L4"/>
    <mergeCell ref="D4:D5"/>
    <mergeCell ref="E4:E5"/>
    <mergeCell ref="G4:G5"/>
    <mergeCell ref="H4:H5"/>
    <mergeCell ref="N3:N4"/>
    <mergeCell ref="C4:C5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H29"/>
  <sheetViews>
    <sheetView zoomScale="136" zoomScaleNormal="136" workbookViewId="0">
      <selection activeCell="L12" sqref="L12"/>
    </sheetView>
  </sheetViews>
  <sheetFormatPr defaultColWidth="9" defaultRowHeight="13.5"/>
  <cols>
    <col min="1" max="1" width="9" style="44"/>
    <col min="2" max="2" width="11.75" style="44" customWidth="1"/>
    <col min="3" max="5" width="9.125" style="44" customWidth="1"/>
    <col min="6" max="6" width="10.75" style="44" customWidth="1"/>
    <col min="7" max="7" width="9.375" style="44" customWidth="1"/>
    <col min="8" max="8" width="11.625" style="44" customWidth="1"/>
    <col min="9" max="16384" width="9" style="44"/>
  </cols>
  <sheetData>
    <row r="2" spans="1:8" ht="18.75">
      <c r="A2" s="236" t="s">
        <v>119</v>
      </c>
      <c r="B2" s="236"/>
      <c r="C2" s="236"/>
      <c r="D2" s="236"/>
      <c r="E2" s="236"/>
      <c r="F2" s="236"/>
      <c r="G2" s="236"/>
      <c r="H2" s="236"/>
    </row>
    <row r="3" spans="1:8" ht="14.25" thickBot="1">
      <c r="B3" s="45"/>
      <c r="C3" s="237" t="s">
        <v>124</v>
      </c>
      <c r="D3" s="237"/>
      <c r="E3" s="237"/>
      <c r="F3" s="237"/>
      <c r="G3" s="237" t="s">
        <v>53</v>
      </c>
      <c r="H3" s="237"/>
    </row>
    <row r="4" spans="1:8">
      <c r="A4" s="243" t="s">
        <v>54</v>
      </c>
      <c r="B4" s="46" t="s">
        <v>55</v>
      </c>
      <c r="C4" s="238" t="s">
        <v>4</v>
      </c>
      <c r="D4" s="239"/>
      <c r="E4" s="239"/>
      <c r="F4" s="240"/>
      <c r="G4" s="241" t="s">
        <v>5</v>
      </c>
      <c r="H4" s="242"/>
    </row>
    <row r="5" spans="1:8">
      <c r="A5" s="244"/>
      <c r="B5" s="47" t="s">
        <v>56</v>
      </c>
      <c r="C5" s="245" t="s">
        <v>9</v>
      </c>
      <c r="D5" s="245" t="s">
        <v>10</v>
      </c>
      <c r="E5" s="245" t="s">
        <v>11</v>
      </c>
      <c r="F5" s="171" t="s">
        <v>12</v>
      </c>
      <c r="G5" s="245" t="s">
        <v>13</v>
      </c>
      <c r="H5" s="247" t="s">
        <v>14</v>
      </c>
    </row>
    <row r="6" spans="1:8">
      <c r="A6" s="244"/>
      <c r="B6" s="173" t="s">
        <v>16</v>
      </c>
      <c r="C6" s="246"/>
      <c r="D6" s="246"/>
      <c r="E6" s="246"/>
      <c r="F6" s="172" t="s">
        <v>17</v>
      </c>
      <c r="G6" s="246"/>
      <c r="H6" s="248"/>
    </row>
    <row r="7" spans="1:8">
      <c r="A7" s="244" t="s">
        <v>57</v>
      </c>
      <c r="B7" s="48" t="s">
        <v>19</v>
      </c>
      <c r="C7" s="71">
        <v>6.2126639999999966</v>
      </c>
      <c r="D7" s="71">
        <v>58.873691999999998</v>
      </c>
      <c r="E7" s="71">
        <v>33.36</v>
      </c>
      <c r="F7" s="12">
        <f t="shared" ref="F7:F27" si="0">(D7-E7)/E7*100</f>
        <v>76.479892086330935</v>
      </c>
      <c r="G7" s="72">
        <v>670</v>
      </c>
      <c r="H7" s="108">
        <v>71926.64</v>
      </c>
    </row>
    <row r="8" spans="1:8" ht="14.25" thickBot="1">
      <c r="A8" s="249"/>
      <c r="B8" s="50" t="s">
        <v>20</v>
      </c>
      <c r="C8" s="71">
        <v>2.8835210000000018</v>
      </c>
      <c r="D8" s="72">
        <v>26.038747000000001</v>
      </c>
      <c r="E8" s="72">
        <v>16.87</v>
      </c>
      <c r="F8" s="12">
        <f t="shared" si="0"/>
        <v>54.34941908713693</v>
      </c>
      <c r="G8" s="72">
        <v>368</v>
      </c>
      <c r="H8" s="108">
        <v>7360</v>
      </c>
    </row>
    <row r="9" spans="1:8" ht="14.25" thickTop="1">
      <c r="A9" s="250" t="s">
        <v>58</v>
      </c>
      <c r="B9" s="53" t="s">
        <v>19</v>
      </c>
      <c r="C9" s="19">
        <v>6.65</v>
      </c>
      <c r="D9" s="19">
        <v>83.55</v>
      </c>
      <c r="E9" s="19">
        <v>100.14</v>
      </c>
      <c r="F9" s="12">
        <f t="shared" si="0"/>
        <v>-16.566806470940687</v>
      </c>
      <c r="G9" s="20">
        <v>836</v>
      </c>
      <c r="H9" s="54">
        <v>604864.88</v>
      </c>
    </row>
    <row r="10" spans="1:8" ht="14.25" thickBot="1">
      <c r="A10" s="249"/>
      <c r="B10" s="50" t="s">
        <v>20</v>
      </c>
      <c r="C10" s="20">
        <v>3.41</v>
      </c>
      <c r="D10" s="20">
        <v>34.450000000000003</v>
      </c>
      <c r="E10" s="20">
        <v>14.57</v>
      </c>
      <c r="F10" s="12">
        <f t="shared" si="0"/>
        <v>136.44474948524368</v>
      </c>
      <c r="G10" s="20">
        <v>448</v>
      </c>
      <c r="H10" s="54">
        <v>46220</v>
      </c>
    </row>
    <row r="11" spans="1:8" ht="14.25" thickTop="1">
      <c r="A11" s="250" t="s">
        <v>59</v>
      </c>
      <c r="B11" s="173" t="s">
        <v>19</v>
      </c>
      <c r="C11" s="101">
        <v>3.9125710000000069</v>
      </c>
      <c r="D11" s="101">
        <v>32.428237000000003</v>
      </c>
      <c r="E11" s="100">
        <v>40.760205999999997</v>
      </c>
      <c r="F11" s="12">
        <f t="shared" si="0"/>
        <v>-20.441430055579197</v>
      </c>
      <c r="G11" s="71">
        <v>442</v>
      </c>
      <c r="H11" s="102">
        <v>29472.298849056595</v>
      </c>
    </row>
    <row r="12" spans="1:8" ht="14.25" thickBot="1">
      <c r="A12" s="249"/>
      <c r="B12" s="50" t="s">
        <v>20</v>
      </c>
      <c r="C12" s="101">
        <v>3.4245370000000008</v>
      </c>
      <c r="D12" s="101">
        <v>25.792487000000001</v>
      </c>
      <c r="E12" s="100">
        <v>5.5103790000000004</v>
      </c>
      <c r="F12" s="12">
        <f t="shared" si="0"/>
        <v>368.07101653080485</v>
      </c>
      <c r="G12" s="103">
        <v>344</v>
      </c>
      <c r="H12" s="104">
        <v>6490.566037735849</v>
      </c>
    </row>
    <row r="13" spans="1:8" ht="14.25" thickTop="1">
      <c r="A13" s="251" t="s">
        <v>60</v>
      </c>
      <c r="B13" s="56" t="s">
        <v>19</v>
      </c>
      <c r="C13" s="32">
        <v>1.99</v>
      </c>
      <c r="D13" s="32">
        <v>36.1</v>
      </c>
      <c r="E13" s="32">
        <v>77.38</v>
      </c>
      <c r="F13" s="12">
        <f t="shared" si="0"/>
        <v>-53.347118118376834</v>
      </c>
      <c r="G13" s="32">
        <v>419</v>
      </c>
      <c r="H13" s="55">
        <v>51956.932807999998</v>
      </c>
    </row>
    <row r="14" spans="1:8" ht="14.25" thickBot="1">
      <c r="A14" s="252"/>
      <c r="B14" s="50" t="s">
        <v>20</v>
      </c>
      <c r="C14" s="16">
        <v>0.88</v>
      </c>
      <c r="D14" s="16">
        <v>12.78</v>
      </c>
      <c r="E14" s="16">
        <v>3.7650000000000001</v>
      </c>
      <c r="F14" s="12">
        <f t="shared" si="0"/>
        <v>239.44223107569718</v>
      </c>
      <c r="G14" s="16">
        <v>183</v>
      </c>
      <c r="H14" s="52">
        <v>3660</v>
      </c>
    </row>
    <row r="15" spans="1:8" ht="14.25" thickTop="1">
      <c r="A15" s="250" t="s">
        <v>61</v>
      </c>
      <c r="B15" s="173" t="s">
        <v>19</v>
      </c>
      <c r="C15" s="31">
        <v>0</v>
      </c>
      <c r="D15" s="31">
        <v>0</v>
      </c>
      <c r="E15" s="31">
        <v>0</v>
      </c>
      <c r="F15" s="12" t="e">
        <f t="shared" si="0"/>
        <v>#DIV/0!</v>
      </c>
      <c r="G15" s="31">
        <v>0</v>
      </c>
      <c r="H15" s="49">
        <v>0</v>
      </c>
    </row>
    <row r="16" spans="1:8" ht="14.25" thickBot="1">
      <c r="A16" s="249"/>
      <c r="B16" s="50" t="s">
        <v>20</v>
      </c>
      <c r="C16" s="31">
        <v>0</v>
      </c>
      <c r="D16" s="31">
        <v>0</v>
      </c>
      <c r="E16" s="31">
        <v>0</v>
      </c>
      <c r="F16" s="12" t="e">
        <f t="shared" si="0"/>
        <v>#DIV/0!</v>
      </c>
      <c r="G16" s="16">
        <v>0</v>
      </c>
      <c r="H16" s="52">
        <v>0</v>
      </c>
    </row>
    <row r="17" spans="1:8" ht="14.25" thickTop="1">
      <c r="A17" s="251" t="s">
        <v>62</v>
      </c>
      <c r="B17" s="173" t="s">
        <v>19</v>
      </c>
      <c r="C17" s="32">
        <v>0</v>
      </c>
      <c r="D17" s="32">
        <v>0</v>
      </c>
      <c r="E17" s="71">
        <v>0.9</v>
      </c>
      <c r="F17" s="12">
        <f t="shared" si="0"/>
        <v>-100</v>
      </c>
      <c r="G17" s="32">
        <v>1</v>
      </c>
      <c r="H17" s="55">
        <v>12.2</v>
      </c>
    </row>
    <row r="18" spans="1:8" ht="14.25" thickBot="1">
      <c r="A18" s="251"/>
      <c r="B18" s="50" t="s">
        <v>20</v>
      </c>
      <c r="C18" s="16">
        <v>0</v>
      </c>
      <c r="D18" s="16">
        <v>0</v>
      </c>
      <c r="E18" s="72">
        <v>0.9</v>
      </c>
      <c r="F18" s="12">
        <f t="shared" si="0"/>
        <v>-100</v>
      </c>
      <c r="G18" s="16">
        <v>1</v>
      </c>
      <c r="H18" s="52">
        <v>12.2</v>
      </c>
    </row>
    <row r="19" spans="1:8" ht="14.25" thickTop="1">
      <c r="A19" s="253" t="s">
        <v>63</v>
      </c>
      <c r="B19" s="56" t="s">
        <v>19</v>
      </c>
      <c r="C19" s="32">
        <v>20.001000000000001</v>
      </c>
      <c r="D19" s="32">
        <v>258.62299999999999</v>
      </c>
      <c r="E19" s="32">
        <v>321.97820000000002</v>
      </c>
      <c r="F19" s="12">
        <f t="shared" si="0"/>
        <v>-19.676860110404998</v>
      </c>
      <c r="G19" s="31">
        <v>2322</v>
      </c>
      <c r="H19" s="55">
        <v>272132.08270000003</v>
      </c>
    </row>
    <row r="20" spans="1:8" ht="14.25" thickBot="1">
      <c r="A20" s="252"/>
      <c r="B20" s="50" t="s">
        <v>20</v>
      </c>
      <c r="C20" s="51">
        <v>3.9853000000000001</v>
      </c>
      <c r="D20" s="51">
        <v>53.673299999999998</v>
      </c>
      <c r="E20" s="51">
        <v>31.074100000000001</v>
      </c>
      <c r="F20" s="12">
        <f t="shared" si="0"/>
        <v>72.726804637946046</v>
      </c>
      <c r="G20" s="16">
        <v>603</v>
      </c>
      <c r="H20" s="178">
        <v>12060</v>
      </c>
    </row>
    <row r="21" spans="1:8" ht="14.25" thickTop="1">
      <c r="A21" s="250" t="s">
        <v>64</v>
      </c>
      <c r="B21" s="173" t="s">
        <v>19</v>
      </c>
      <c r="C21" s="71">
        <v>0</v>
      </c>
      <c r="D21" s="106">
        <v>0</v>
      </c>
      <c r="E21" s="106">
        <v>0</v>
      </c>
      <c r="F21" s="12" t="e">
        <f t="shared" si="0"/>
        <v>#DIV/0!</v>
      </c>
      <c r="G21" s="72">
        <v>0</v>
      </c>
      <c r="H21" s="108">
        <v>0</v>
      </c>
    </row>
    <row r="22" spans="1:8" ht="14.25" thickBot="1">
      <c r="A22" s="249"/>
      <c r="B22" s="50" t="s">
        <v>20</v>
      </c>
      <c r="C22" s="72">
        <v>0</v>
      </c>
      <c r="D22" s="107">
        <v>0</v>
      </c>
      <c r="E22" s="107">
        <v>0</v>
      </c>
      <c r="F22" s="12" t="e">
        <f t="shared" si="0"/>
        <v>#DIV/0!</v>
      </c>
      <c r="G22" s="72">
        <v>0</v>
      </c>
      <c r="H22" s="108">
        <v>0</v>
      </c>
    </row>
    <row r="23" spans="1:8" ht="14.25" thickTop="1">
      <c r="A23" s="251" t="s">
        <v>65</v>
      </c>
      <c r="B23" s="173" t="s">
        <v>19</v>
      </c>
      <c r="C23" s="32">
        <v>-2.3881999999999959E-2</v>
      </c>
      <c r="D23" s="32">
        <v>0.88305100000000003</v>
      </c>
      <c r="E23" s="32">
        <v>22.421585</v>
      </c>
      <c r="F23" s="12">
        <f t="shared" si="0"/>
        <v>-96.061603138225948</v>
      </c>
      <c r="G23" s="32">
        <v>12</v>
      </c>
      <c r="H23" s="55">
        <v>1625</v>
      </c>
    </row>
    <row r="24" spans="1:8" ht="14.25" thickBot="1">
      <c r="A24" s="252"/>
      <c r="B24" s="50" t="s">
        <v>20</v>
      </c>
      <c r="C24" s="51">
        <v>-2.3881999999999987E-2</v>
      </c>
      <c r="D24" s="51">
        <v>0.24498600000000001</v>
      </c>
      <c r="E24" s="51">
        <v>9.2721789999999995</v>
      </c>
      <c r="F24" s="12">
        <f t="shared" si="0"/>
        <v>-97.357837893336608</v>
      </c>
      <c r="G24" s="51">
        <v>3</v>
      </c>
      <c r="H24" s="52">
        <v>60</v>
      </c>
    </row>
    <row r="25" spans="1:8" ht="14.25" thickTop="1">
      <c r="A25" s="250" t="s">
        <v>50</v>
      </c>
      <c r="B25" s="56" t="s">
        <v>19</v>
      </c>
      <c r="C25" s="32">
        <f t="shared" ref="C25:E26" si="1">+C7+C9+C11+C13+C15+C17+C19+C21+C23</f>
        <v>38.742353000000001</v>
      </c>
      <c r="D25" s="32">
        <f t="shared" si="1"/>
        <v>470.45798000000002</v>
      </c>
      <c r="E25" s="32">
        <f t="shared" si="1"/>
        <v>596.93999100000008</v>
      </c>
      <c r="F25" s="26">
        <f t="shared" si="0"/>
        <v>-21.188396305651441</v>
      </c>
      <c r="G25" s="32">
        <f>+G7+G9+G11+G13+G15+G17+G19+G21+G23</f>
        <v>4702</v>
      </c>
      <c r="H25" s="32">
        <f>+H7+H9+H11+H13+H15+H17+H19+H21+H23</f>
        <v>1031990.0343570566</v>
      </c>
    </row>
    <row r="26" spans="1:8">
      <c r="A26" s="244"/>
      <c r="B26" s="48" t="s">
        <v>20</v>
      </c>
      <c r="C26" s="32">
        <f t="shared" si="1"/>
        <v>14.559476000000004</v>
      </c>
      <c r="D26" s="32">
        <f t="shared" si="1"/>
        <v>152.97952000000001</v>
      </c>
      <c r="E26" s="32">
        <f t="shared" si="1"/>
        <v>81.961658</v>
      </c>
      <c r="F26" s="12">
        <f t="shared" si="0"/>
        <v>86.647663960140989</v>
      </c>
      <c r="G26" s="32">
        <f>+G8+G10+G12+G14+G16+G18+G20+G22+G24</f>
        <v>1950</v>
      </c>
      <c r="H26" s="32">
        <f>+H8+H10+H12+H14+H16+H18+H20+H22+H24</f>
        <v>75862.766037735855</v>
      </c>
    </row>
    <row r="27" spans="1:8" ht="14.25" thickBot="1">
      <c r="A27" s="249"/>
      <c r="B27" s="50" t="s">
        <v>49</v>
      </c>
      <c r="C27" s="16">
        <f>+C25</f>
        <v>38.742353000000001</v>
      </c>
      <c r="D27" s="16">
        <f>+D25</f>
        <v>470.45798000000002</v>
      </c>
      <c r="E27" s="16">
        <f>+E25</f>
        <v>596.93999100000008</v>
      </c>
      <c r="F27" s="17">
        <f t="shared" si="0"/>
        <v>-21.188396305651441</v>
      </c>
      <c r="G27" s="16">
        <f>+G25</f>
        <v>4702</v>
      </c>
      <c r="H27" s="16">
        <f>+H25</f>
        <v>1031990.0343570566</v>
      </c>
    </row>
    <row r="28" spans="1:8" ht="14.25" thickTop="1"/>
    <row r="29" spans="1:8">
      <c r="A29" s="8"/>
    </row>
  </sheetData>
  <mergeCells count="21">
    <mergeCell ref="A17:A18"/>
    <mergeCell ref="A19:A20"/>
    <mergeCell ref="A21:A22"/>
    <mergeCell ref="A23:A24"/>
    <mergeCell ref="A25:A27"/>
    <mergeCell ref="A7:A8"/>
    <mergeCell ref="A9:A10"/>
    <mergeCell ref="A11:A12"/>
    <mergeCell ref="A13:A14"/>
    <mergeCell ref="A15:A16"/>
    <mergeCell ref="A2:H2"/>
    <mergeCell ref="C3:F3"/>
    <mergeCell ref="G3:H3"/>
    <mergeCell ref="C4:F4"/>
    <mergeCell ref="G4:H4"/>
    <mergeCell ref="A4:A6"/>
    <mergeCell ref="C5:C6"/>
    <mergeCell ref="D5:D6"/>
    <mergeCell ref="E5:E6"/>
    <mergeCell ref="G5:G6"/>
    <mergeCell ref="H5:H6"/>
  </mergeCells>
  <phoneticPr fontId="20" type="noConversion"/>
  <pageMargins left="0.69930555555555596" right="0.69930555555555596" top="0.75" bottom="0.75" header="0.3" footer="0.3"/>
  <pageSetup paperSize="9" orientation="portrait" horizontalDpi="2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594"/>
  <sheetViews>
    <sheetView zoomScaleNormal="100" workbookViewId="0">
      <pane xSplit="1" ySplit="6" topLeftCell="B373" activePane="bottomRight" state="frozen"/>
      <selection pane="topRight" activeCell="B1" sqref="B1"/>
      <selection pane="bottomLeft" activeCell="A7" sqref="A7"/>
      <selection pane="bottomRight" activeCell="R403" sqref="R403"/>
    </sheetView>
  </sheetViews>
  <sheetFormatPr defaultColWidth="9" defaultRowHeight="13.5"/>
  <cols>
    <col min="1" max="1" width="4.25" style="7" customWidth="1"/>
    <col min="2" max="2" width="17.625" style="8" customWidth="1"/>
    <col min="3" max="5" width="9" style="8"/>
    <col min="6" max="6" width="10.375" style="8" customWidth="1"/>
    <col min="7" max="7" width="9" style="8"/>
    <col min="8" max="8" width="9.625" style="8" customWidth="1"/>
    <col min="9" max="12" width="9" style="8"/>
    <col min="13" max="13" width="11.875" style="8" customWidth="1"/>
    <col min="14" max="14" width="9.625" style="8" customWidth="1"/>
    <col min="15" max="16384" width="9" style="8"/>
  </cols>
  <sheetData>
    <row r="1" spans="1:14">
      <c r="A1" s="218" t="s">
        <v>125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4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</row>
    <row r="3" spans="1:14" ht="14.25" thickBot="1">
      <c r="A3" s="270" t="s">
        <v>126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</row>
    <row r="4" spans="1:14" ht="13.5" customHeight="1">
      <c r="A4" s="214" t="s">
        <v>96</v>
      </c>
      <c r="B4" s="9" t="s">
        <v>3</v>
      </c>
      <c r="C4" s="224" t="s">
        <v>4</v>
      </c>
      <c r="D4" s="225"/>
      <c r="E4" s="225"/>
      <c r="F4" s="261"/>
      <c r="G4" s="220" t="s">
        <v>5</v>
      </c>
      <c r="H4" s="261"/>
      <c r="I4" s="220" t="s">
        <v>6</v>
      </c>
      <c r="J4" s="226"/>
      <c r="K4" s="226"/>
      <c r="L4" s="226"/>
      <c r="M4" s="226"/>
      <c r="N4" s="271" t="s">
        <v>7</v>
      </c>
    </row>
    <row r="5" spans="1:14">
      <c r="A5" s="215"/>
      <c r="B5" s="10" t="s">
        <v>8</v>
      </c>
      <c r="C5" s="227" t="s">
        <v>9</v>
      </c>
      <c r="D5" s="227" t="s">
        <v>10</v>
      </c>
      <c r="E5" s="227" t="s">
        <v>11</v>
      </c>
      <c r="F5" s="197" t="s">
        <v>12</v>
      </c>
      <c r="G5" s="227" t="s">
        <v>13</v>
      </c>
      <c r="H5" s="227" t="s">
        <v>14</v>
      </c>
      <c r="I5" s="196" t="s">
        <v>13</v>
      </c>
      <c r="J5" s="262" t="s">
        <v>15</v>
      </c>
      <c r="K5" s="263"/>
      <c r="L5" s="264"/>
      <c r="M5" s="197" t="s">
        <v>12</v>
      </c>
      <c r="N5" s="272"/>
    </row>
    <row r="6" spans="1:14">
      <c r="A6" s="230"/>
      <c r="B6" s="10" t="s">
        <v>16</v>
      </c>
      <c r="C6" s="228"/>
      <c r="D6" s="228"/>
      <c r="E6" s="228"/>
      <c r="F6" s="198" t="s">
        <v>17</v>
      </c>
      <c r="G6" s="265"/>
      <c r="H6" s="265"/>
      <c r="I6" s="24" t="s">
        <v>18</v>
      </c>
      <c r="J6" s="197" t="s">
        <v>9</v>
      </c>
      <c r="K6" s="25" t="s">
        <v>10</v>
      </c>
      <c r="L6" s="97" t="s">
        <v>11</v>
      </c>
      <c r="M6" s="198" t="s">
        <v>17</v>
      </c>
      <c r="N6" s="179" t="s">
        <v>17</v>
      </c>
    </row>
    <row r="7" spans="1:14">
      <c r="A7" s="266" t="s">
        <v>2</v>
      </c>
      <c r="B7" s="176" t="s">
        <v>19</v>
      </c>
      <c r="C7" s="71">
        <v>1064.8812080000002</v>
      </c>
      <c r="D7" s="71">
        <v>8028.0735789999999</v>
      </c>
      <c r="E7" s="71">
        <v>7203.2507150000001</v>
      </c>
      <c r="F7" s="31">
        <f t="shared" ref="F7:F23" si="0">(D7-E7)/E7*100</f>
        <v>11.450703253773941</v>
      </c>
      <c r="G7" s="75">
        <v>62447</v>
      </c>
      <c r="H7" s="75">
        <v>5964069.0499999998</v>
      </c>
      <c r="I7" s="75">
        <v>5702</v>
      </c>
      <c r="J7" s="72">
        <v>824.16907199999923</v>
      </c>
      <c r="K7" s="72">
        <v>4868.7794989999993</v>
      </c>
      <c r="L7" s="72">
        <v>5691.4800759999998</v>
      </c>
      <c r="M7" s="32">
        <f t="shared" ref="M7:M14" si="1">(K7-L7)/L7*100</f>
        <v>-14.454949609139254</v>
      </c>
      <c r="N7" s="109">
        <f t="shared" ref="N7:N19" si="2">D7/D202*100</f>
        <v>39.813382785850543</v>
      </c>
    </row>
    <row r="8" spans="1:14">
      <c r="A8" s="267"/>
      <c r="B8" s="176" t="s">
        <v>20</v>
      </c>
      <c r="C8" s="71">
        <v>347.16089200000033</v>
      </c>
      <c r="D8" s="71">
        <v>2721.3371460000003</v>
      </c>
      <c r="E8" s="71">
        <v>1890.4008879999999</v>
      </c>
      <c r="F8" s="31">
        <f t="shared" si="0"/>
        <v>43.955557959936826</v>
      </c>
      <c r="G8" s="75">
        <v>36620</v>
      </c>
      <c r="H8" s="75">
        <v>732400</v>
      </c>
      <c r="I8" s="75">
        <v>3241</v>
      </c>
      <c r="J8" s="72">
        <v>286.80811500000027</v>
      </c>
      <c r="K8" s="72">
        <v>1901.0189950000004</v>
      </c>
      <c r="L8" s="72">
        <v>2208.9564610000002</v>
      </c>
      <c r="M8" s="31">
        <f t="shared" si="1"/>
        <v>-13.940404504876289</v>
      </c>
      <c r="N8" s="109">
        <f t="shared" si="2"/>
        <v>40.774133114660302</v>
      </c>
    </row>
    <row r="9" spans="1:14">
      <c r="A9" s="267"/>
      <c r="B9" s="176" t="s">
        <v>21</v>
      </c>
      <c r="C9" s="71">
        <v>77.356462000000079</v>
      </c>
      <c r="D9" s="71">
        <v>743.22072600000001</v>
      </c>
      <c r="E9" s="71">
        <v>683.81856800000003</v>
      </c>
      <c r="F9" s="31">
        <f t="shared" si="0"/>
        <v>8.6868302178071275</v>
      </c>
      <c r="G9" s="75">
        <v>623</v>
      </c>
      <c r="H9" s="75">
        <v>678172.73</v>
      </c>
      <c r="I9" s="75">
        <v>102</v>
      </c>
      <c r="J9" s="72">
        <v>34.225069000000019</v>
      </c>
      <c r="K9" s="72">
        <v>300.190225</v>
      </c>
      <c r="L9" s="72">
        <v>2249.7496980000001</v>
      </c>
      <c r="M9" s="31">
        <f t="shared" si="1"/>
        <v>-86.656727845463635</v>
      </c>
      <c r="N9" s="109">
        <f t="shared" si="2"/>
        <v>66.494343400658536</v>
      </c>
    </row>
    <row r="10" spans="1:14">
      <c r="A10" s="267"/>
      <c r="B10" s="176" t="s">
        <v>22</v>
      </c>
      <c r="C10" s="71">
        <v>17.801281000000017</v>
      </c>
      <c r="D10" s="71">
        <v>210.75680800000001</v>
      </c>
      <c r="E10" s="71">
        <v>209.60111900000001</v>
      </c>
      <c r="F10" s="31">
        <f t="shared" si="0"/>
        <v>0.55137539604451979</v>
      </c>
      <c r="G10" s="75">
        <v>29994</v>
      </c>
      <c r="H10" s="75">
        <v>155485.46</v>
      </c>
      <c r="I10" s="75">
        <v>1021</v>
      </c>
      <c r="J10" s="72">
        <v>8.8862999999999914</v>
      </c>
      <c r="K10" s="72">
        <v>97.327519999999993</v>
      </c>
      <c r="L10" s="72">
        <v>56.200850000000003</v>
      </c>
      <c r="M10" s="31">
        <f t="shared" si="1"/>
        <v>73.17802132885889</v>
      </c>
      <c r="N10" s="109">
        <f t="shared" si="2"/>
        <v>72.869036008577581</v>
      </c>
    </row>
    <row r="11" spans="1:14">
      <c r="A11" s="267"/>
      <c r="B11" s="176" t="s">
        <v>23</v>
      </c>
      <c r="C11" s="71">
        <v>4.1745529999999889</v>
      </c>
      <c r="D11" s="71">
        <v>47.305306999999992</v>
      </c>
      <c r="E11" s="71">
        <v>38.019274000000003</v>
      </c>
      <c r="F11" s="31">
        <f t="shared" si="0"/>
        <v>24.424540563294261</v>
      </c>
      <c r="G11" s="75">
        <v>1461</v>
      </c>
      <c r="H11" s="75">
        <v>6780.27</v>
      </c>
      <c r="I11" s="75">
        <v>9</v>
      </c>
      <c r="J11" s="72">
        <v>0</v>
      </c>
      <c r="K11" s="72">
        <v>5.1346449999999999</v>
      </c>
      <c r="L11" s="72">
        <v>7.5625799999999996</v>
      </c>
      <c r="M11" s="31">
        <f t="shared" si="1"/>
        <v>-32.104586001073706</v>
      </c>
      <c r="N11" s="109">
        <f t="shared" si="2"/>
        <v>51.602672880155254</v>
      </c>
    </row>
    <row r="12" spans="1:14">
      <c r="A12" s="267"/>
      <c r="B12" s="176" t="s">
        <v>24</v>
      </c>
      <c r="C12" s="71">
        <v>850.10737000000017</v>
      </c>
      <c r="D12" s="71">
        <v>2627.2341369999999</v>
      </c>
      <c r="E12" s="71">
        <v>2436.5542369999998</v>
      </c>
      <c r="F12" s="31">
        <f t="shared" si="0"/>
        <v>7.8258015809561519</v>
      </c>
      <c r="G12" s="75">
        <v>2596</v>
      </c>
      <c r="H12" s="75">
        <v>1863830.28</v>
      </c>
      <c r="I12" s="75">
        <v>261</v>
      </c>
      <c r="J12" s="72">
        <v>145.83702200000016</v>
      </c>
      <c r="K12" s="72">
        <v>1273.7739680000002</v>
      </c>
      <c r="L12" s="72">
        <v>1051.5259080000001</v>
      </c>
      <c r="M12" s="31">
        <f t="shared" si="1"/>
        <v>21.135766442760829</v>
      </c>
      <c r="N12" s="109">
        <f t="shared" si="2"/>
        <v>65.106523164746889</v>
      </c>
    </row>
    <row r="13" spans="1:14">
      <c r="A13" s="267"/>
      <c r="B13" s="176" t="s">
        <v>25</v>
      </c>
      <c r="C13" s="71">
        <v>9.4040200000004006</v>
      </c>
      <c r="D13" s="71">
        <v>3398.2124350000004</v>
      </c>
      <c r="E13" s="71">
        <v>2681.7177280000001</v>
      </c>
      <c r="F13" s="31">
        <f t="shared" si="0"/>
        <v>26.71775256280814</v>
      </c>
      <c r="G13" s="75">
        <v>1651</v>
      </c>
      <c r="H13" s="75">
        <v>62633.56</v>
      </c>
      <c r="I13" s="75">
        <v>610</v>
      </c>
      <c r="J13" s="72">
        <v>11.731663000000026</v>
      </c>
      <c r="K13" s="72">
        <v>1624.1739500000001</v>
      </c>
      <c r="L13" s="72">
        <v>1316.7368100000001</v>
      </c>
      <c r="M13" s="31">
        <f t="shared" si="1"/>
        <v>23.348412352807237</v>
      </c>
      <c r="N13" s="109">
        <f t="shared" si="2"/>
        <v>50.32019607429725</v>
      </c>
    </row>
    <row r="14" spans="1:14">
      <c r="A14" s="267"/>
      <c r="B14" s="176" t="s">
        <v>26</v>
      </c>
      <c r="C14" s="71">
        <v>247.43261600000005</v>
      </c>
      <c r="D14" s="71">
        <v>1388.207654</v>
      </c>
      <c r="E14" s="71">
        <v>1270.7727809999999</v>
      </c>
      <c r="F14" s="31">
        <f t="shared" si="0"/>
        <v>9.2412172148972207</v>
      </c>
      <c r="G14" s="75">
        <v>43011</v>
      </c>
      <c r="H14" s="75">
        <v>8869660.6199999992</v>
      </c>
      <c r="I14" s="75">
        <v>991</v>
      </c>
      <c r="J14" s="72">
        <v>55.774494000000004</v>
      </c>
      <c r="K14" s="72">
        <v>286.39683300000002</v>
      </c>
      <c r="L14" s="72">
        <v>308.018034</v>
      </c>
      <c r="M14" s="31">
        <f t="shared" si="1"/>
        <v>-7.0194594515202917</v>
      </c>
      <c r="N14" s="109">
        <f t="shared" si="2"/>
        <v>60.341256647954921</v>
      </c>
    </row>
    <row r="15" spans="1:14">
      <c r="A15" s="267"/>
      <c r="B15" s="176" t="s">
        <v>27</v>
      </c>
      <c r="C15" s="71">
        <v>1.65</v>
      </c>
      <c r="D15" s="71">
        <v>200.450377</v>
      </c>
      <c r="E15" s="71">
        <v>254.5</v>
      </c>
      <c r="F15" s="31">
        <f t="shared" si="0"/>
        <v>-21.237572888015716</v>
      </c>
      <c r="G15" s="75">
        <v>91</v>
      </c>
      <c r="H15" s="75">
        <v>88455.14</v>
      </c>
      <c r="I15" s="75">
        <v>0</v>
      </c>
      <c r="J15" s="72"/>
      <c r="K15" s="87"/>
      <c r="L15" s="72">
        <v>3.68</v>
      </c>
      <c r="M15" s="31"/>
      <c r="N15" s="109">
        <f t="shared" si="2"/>
        <v>67.890104562215242</v>
      </c>
    </row>
    <row r="16" spans="1:14">
      <c r="A16" s="267"/>
      <c r="B16" s="14" t="s">
        <v>28</v>
      </c>
      <c r="C16" s="71">
        <v>0</v>
      </c>
      <c r="D16" s="71">
        <v>122.61318799999999</v>
      </c>
      <c r="E16" s="71">
        <v>117.370805</v>
      </c>
      <c r="F16" s="31">
        <f t="shared" si="0"/>
        <v>4.4665136274731942</v>
      </c>
      <c r="G16" s="75">
        <v>31</v>
      </c>
      <c r="H16" s="75">
        <v>28923.99</v>
      </c>
      <c r="I16" s="75">
        <v>0</v>
      </c>
      <c r="J16" s="72"/>
      <c r="K16" s="72"/>
      <c r="L16" s="72">
        <v>3.68</v>
      </c>
      <c r="M16" s="31"/>
      <c r="N16" s="109">
        <f t="shared" si="2"/>
        <v>77.266508663779064</v>
      </c>
    </row>
    <row r="17" spans="1:14">
      <c r="A17" s="267"/>
      <c r="B17" s="14" t="s">
        <v>29</v>
      </c>
      <c r="C17" s="71">
        <v>1.043091</v>
      </c>
      <c r="D17" s="71">
        <v>2.804691</v>
      </c>
      <c r="E17" s="71">
        <v>2.81</v>
      </c>
      <c r="F17" s="31">
        <f t="shared" si="0"/>
        <v>-0.18893238434163731</v>
      </c>
      <c r="G17" s="75">
        <v>3</v>
      </c>
      <c r="H17" s="75">
        <v>1021.16</v>
      </c>
      <c r="I17" s="75">
        <v>0</v>
      </c>
      <c r="J17" s="72"/>
      <c r="K17" s="72"/>
      <c r="L17" s="72"/>
      <c r="M17" s="31"/>
      <c r="N17" s="109">
        <f t="shared" si="2"/>
        <v>15.472960381216309</v>
      </c>
    </row>
    <row r="18" spans="1:14">
      <c r="A18" s="267"/>
      <c r="B18" s="14" t="s">
        <v>30</v>
      </c>
      <c r="C18" s="71">
        <v>0.60224499999999637</v>
      </c>
      <c r="D18" s="71">
        <v>74.369526999999991</v>
      </c>
      <c r="E18" s="71">
        <v>134.315303</v>
      </c>
      <c r="F18" s="31">
        <f t="shared" si="0"/>
        <v>-44.630637508221987</v>
      </c>
      <c r="G18" s="75">
        <v>56</v>
      </c>
      <c r="H18" s="75">
        <v>58410</v>
      </c>
      <c r="I18" s="75">
        <v>0</v>
      </c>
      <c r="J18" s="72"/>
      <c r="K18" s="72"/>
      <c r="L18" s="72"/>
      <c r="M18" s="31"/>
      <c r="N18" s="109">
        <f t="shared" si="2"/>
        <v>64.117091261246117</v>
      </c>
    </row>
    <row r="19" spans="1:14" ht="14.25" thickBot="1">
      <c r="A19" s="268"/>
      <c r="B19" s="15" t="s">
        <v>31</v>
      </c>
      <c r="C19" s="16">
        <f t="shared" ref="C19:K19" si="3">C7+C9+C10+C11+C12+C13+C14+C15</f>
        <v>2272.807510000001</v>
      </c>
      <c r="D19" s="16">
        <f t="shared" si="3"/>
        <v>16643.461023000003</v>
      </c>
      <c r="E19" s="16">
        <v>14778.234422</v>
      </c>
      <c r="F19" s="16">
        <f t="shared" si="0"/>
        <v>12.621444130181656</v>
      </c>
      <c r="G19" s="16">
        <f t="shared" si="3"/>
        <v>141874</v>
      </c>
      <c r="H19" s="16">
        <f t="shared" si="3"/>
        <v>17689087.109999999</v>
      </c>
      <c r="I19" s="16">
        <f t="shared" si="3"/>
        <v>8696</v>
      </c>
      <c r="J19" s="16">
        <f t="shared" si="3"/>
        <v>1080.6236199999996</v>
      </c>
      <c r="K19" s="16">
        <f t="shared" si="3"/>
        <v>8455.77664</v>
      </c>
      <c r="L19" s="16">
        <v>10684.953956000001</v>
      </c>
      <c r="M19" s="16">
        <f t="shared" ref="M19:M22" si="4">(K19-L19)/L19*100</f>
        <v>-20.862769509158575</v>
      </c>
      <c r="N19" s="110">
        <f t="shared" si="2"/>
        <v>47.488712742014386</v>
      </c>
    </row>
    <row r="20" spans="1:14" ht="15" thickTop="1" thickBot="1">
      <c r="A20" s="269" t="s">
        <v>32</v>
      </c>
      <c r="B20" s="18" t="s">
        <v>19</v>
      </c>
      <c r="C20" s="19">
        <v>273.60580199999998</v>
      </c>
      <c r="D20" s="19">
        <v>2393.3362929999998</v>
      </c>
      <c r="E20" s="19">
        <v>1890.328863</v>
      </c>
      <c r="F20" s="111">
        <f t="shared" si="0"/>
        <v>26.609519636795593</v>
      </c>
      <c r="G20" s="20">
        <v>11014</v>
      </c>
      <c r="H20" s="20">
        <v>1214934.7098999999</v>
      </c>
      <c r="I20" s="20">
        <v>1050</v>
      </c>
      <c r="J20" s="19">
        <v>184.117548</v>
      </c>
      <c r="K20" s="20">
        <v>1377.658825</v>
      </c>
      <c r="L20" s="20">
        <v>1021.191104</v>
      </c>
      <c r="M20" s="111">
        <f t="shared" si="4"/>
        <v>34.907053107270308</v>
      </c>
      <c r="N20" s="112">
        <f>D20/D202*100</f>
        <v>11.869200379245495</v>
      </c>
    </row>
    <row r="21" spans="1:14" ht="14.25" thickBot="1">
      <c r="A21" s="258"/>
      <c r="B21" s="176" t="s">
        <v>20</v>
      </c>
      <c r="C21" s="20">
        <v>77.698159000000004</v>
      </c>
      <c r="D21" s="20">
        <v>669.698758</v>
      </c>
      <c r="E21" s="20">
        <v>368.23245800000001</v>
      </c>
      <c r="F21" s="31">
        <f t="shared" si="0"/>
        <v>81.868475592121754</v>
      </c>
      <c r="G21" s="20">
        <v>5578</v>
      </c>
      <c r="H21" s="20">
        <v>111480</v>
      </c>
      <c r="I21" s="20">
        <v>551</v>
      </c>
      <c r="J21" s="20">
        <v>73.060959999999994</v>
      </c>
      <c r="K21" s="20">
        <v>357.06389899999999</v>
      </c>
      <c r="L21" s="20">
        <v>250.16427300000001</v>
      </c>
      <c r="M21" s="31">
        <f t="shared" si="4"/>
        <v>42.731771694673597</v>
      </c>
      <c r="N21" s="109">
        <f>D21/D203*100</f>
        <v>10.034179831613805</v>
      </c>
    </row>
    <row r="22" spans="1:14" ht="14.25" thickBot="1">
      <c r="A22" s="258"/>
      <c r="B22" s="176" t="s">
        <v>21</v>
      </c>
      <c r="C22" s="20">
        <v>2.8302000000000001E-2</v>
      </c>
      <c r="D22" s="20">
        <v>8.4603950000000001</v>
      </c>
      <c r="E22" s="20">
        <v>13.24741</v>
      </c>
      <c r="F22" s="31">
        <f t="shared" si="0"/>
        <v>-36.135478557695428</v>
      </c>
      <c r="G22" s="20">
        <v>10</v>
      </c>
      <c r="H22" s="20">
        <v>16251.353634999999</v>
      </c>
      <c r="I22" s="20"/>
      <c r="J22" s="20"/>
      <c r="K22" s="20"/>
      <c r="L22" s="20">
        <v>0.6</v>
      </c>
      <c r="M22" s="31">
        <f t="shared" si="4"/>
        <v>-100</v>
      </c>
      <c r="N22" s="109">
        <f>D22/D204*100</f>
        <v>0.75693315694107077</v>
      </c>
    </row>
    <row r="23" spans="1:14" ht="14.25" thickBot="1">
      <c r="A23" s="258"/>
      <c r="B23" s="176" t="s">
        <v>22</v>
      </c>
      <c r="C23" s="20">
        <v>4.9093020000000003</v>
      </c>
      <c r="D23" s="20">
        <v>30.847604</v>
      </c>
      <c r="E23" s="20">
        <v>2.7069939999999999</v>
      </c>
      <c r="F23" s="31">
        <f t="shared" si="0"/>
        <v>1039.5519901410939</v>
      </c>
      <c r="G23" s="20">
        <v>4220</v>
      </c>
      <c r="H23" s="20">
        <v>38142.775000000001</v>
      </c>
      <c r="I23" s="20">
        <v>6</v>
      </c>
      <c r="J23" s="20">
        <v>0.188</v>
      </c>
      <c r="K23" s="20">
        <v>0.46800000000000003</v>
      </c>
      <c r="L23" s="20">
        <v>1.0322979999999999</v>
      </c>
      <c r="M23" s="31"/>
      <c r="N23" s="109">
        <f>D23/D205*100</f>
        <v>10.665540003122183</v>
      </c>
    </row>
    <row r="24" spans="1:14" ht="14.25" thickBot="1">
      <c r="A24" s="258"/>
      <c r="B24" s="176" t="s">
        <v>23</v>
      </c>
      <c r="C24" s="20"/>
      <c r="D24" s="20"/>
      <c r="E24" s="20"/>
      <c r="F24" s="31"/>
      <c r="G24" s="20"/>
      <c r="H24" s="20"/>
      <c r="I24" s="20"/>
      <c r="J24" s="20"/>
      <c r="K24" s="20"/>
      <c r="L24" s="20"/>
      <c r="M24" s="31"/>
      <c r="N24" s="109"/>
    </row>
    <row r="25" spans="1:14" ht="14.25" thickBot="1">
      <c r="A25" s="258"/>
      <c r="B25" s="176" t="s">
        <v>24</v>
      </c>
      <c r="C25" s="21">
        <v>3.5674950000000001</v>
      </c>
      <c r="D25" s="21">
        <v>6.0871399999999998</v>
      </c>
      <c r="E25" s="20">
        <v>6.6786120000000002</v>
      </c>
      <c r="F25" s="31">
        <f>(D25-E25)/E25*100</f>
        <v>-8.8562114403412018</v>
      </c>
      <c r="G25" s="20">
        <v>1386</v>
      </c>
      <c r="H25" s="20">
        <v>6511.6</v>
      </c>
      <c r="I25" s="20">
        <v>2</v>
      </c>
      <c r="J25" s="21"/>
      <c r="K25" s="20">
        <v>22.066537</v>
      </c>
      <c r="L25" s="20"/>
      <c r="M25" s="31" t="e">
        <f>(K25-L25)/L25*100</f>
        <v>#DIV/0!</v>
      </c>
      <c r="N25" s="109">
        <f>D25/D207*100</f>
        <v>0.15084781209093182</v>
      </c>
    </row>
    <row r="26" spans="1:14" ht="14.25" thickBot="1">
      <c r="A26" s="258"/>
      <c r="B26" s="176" t="s">
        <v>25</v>
      </c>
      <c r="C26" s="22"/>
      <c r="D26" s="22">
        <v>7.2074199999999999</v>
      </c>
      <c r="E26" s="22">
        <v>3.8346200000000001</v>
      </c>
      <c r="F26" s="31"/>
      <c r="G26" s="22">
        <v>3</v>
      </c>
      <c r="H26" s="22">
        <v>360.37099999999998</v>
      </c>
      <c r="I26" s="22"/>
      <c r="J26" s="22"/>
      <c r="K26" s="22"/>
      <c r="L26" s="22">
        <v>0.46097100000000002</v>
      </c>
      <c r="M26" s="31"/>
      <c r="N26" s="109"/>
    </row>
    <row r="27" spans="1:14" ht="14.25" thickBot="1">
      <c r="A27" s="258"/>
      <c r="B27" s="176" t="s">
        <v>26</v>
      </c>
      <c r="C27" s="20">
        <v>9.3800000000000008</v>
      </c>
      <c r="D27" s="20">
        <v>72.33</v>
      </c>
      <c r="E27" s="20">
        <v>134.13</v>
      </c>
      <c r="F27" s="31">
        <f>(D27-E27)/E27*100</f>
        <v>-46.074703645716838</v>
      </c>
      <c r="G27" s="20">
        <v>22843</v>
      </c>
      <c r="H27" s="20">
        <v>1887593.08</v>
      </c>
      <c r="I27" s="20">
        <v>42</v>
      </c>
      <c r="J27" s="20">
        <v>3.7294870000000002</v>
      </c>
      <c r="K27" s="20">
        <v>22.140270000000001</v>
      </c>
      <c r="L27" s="20">
        <v>52.760964999999999</v>
      </c>
      <c r="M27" s="31">
        <f>(K27-L27)/L27*100</f>
        <v>-58.036646979447781</v>
      </c>
      <c r="N27" s="109">
        <f>D27/D209*100</f>
        <v>3.1439699102441194</v>
      </c>
    </row>
    <row r="28" spans="1:14" ht="14.25" thickBot="1">
      <c r="A28" s="258"/>
      <c r="B28" s="176" t="s">
        <v>27</v>
      </c>
      <c r="C28" s="20">
        <v>1.637642</v>
      </c>
      <c r="D28" s="20">
        <v>3.8460380000000001</v>
      </c>
      <c r="E28" s="20">
        <v>1.96</v>
      </c>
      <c r="F28" s="31"/>
      <c r="G28" s="20">
        <v>2</v>
      </c>
      <c r="H28" s="20">
        <v>1164.8008259999999</v>
      </c>
      <c r="I28" s="20"/>
      <c r="J28" s="20"/>
      <c r="K28" s="20"/>
      <c r="L28" s="20"/>
      <c r="M28" s="31"/>
      <c r="N28" s="109"/>
    </row>
    <row r="29" spans="1:14" ht="14.25" thickBot="1">
      <c r="A29" s="258"/>
      <c r="B29" s="14" t="s">
        <v>28</v>
      </c>
      <c r="C29" s="40"/>
      <c r="D29" s="40"/>
      <c r="E29" s="40"/>
      <c r="F29" s="31"/>
      <c r="G29" s="40"/>
      <c r="H29" s="40"/>
      <c r="I29" s="40"/>
      <c r="J29" s="40"/>
      <c r="K29" s="40"/>
      <c r="L29" s="40"/>
      <c r="M29" s="31"/>
      <c r="N29" s="109"/>
    </row>
    <row r="30" spans="1:14" ht="14.25" thickBot="1">
      <c r="A30" s="258"/>
      <c r="B30" s="14" t="s">
        <v>29</v>
      </c>
      <c r="C30" s="40">
        <v>1.637642</v>
      </c>
      <c r="D30" s="40">
        <v>3.8460380000000001</v>
      </c>
      <c r="E30" s="40">
        <v>1.963962</v>
      </c>
      <c r="F30" s="31"/>
      <c r="G30" s="40">
        <v>2</v>
      </c>
      <c r="H30" s="40">
        <v>1164.8008259999999</v>
      </c>
      <c r="I30" s="40"/>
      <c r="J30" s="40"/>
      <c r="K30" s="40"/>
      <c r="L30" s="40"/>
      <c r="M30" s="31"/>
      <c r="N30" s="109"/>
    </row>
    <row r="31" spans="1:14" ht="14.25" thickBot="1">
      <c r="A31" s="258"/>
      <c r="B31" s="14" t="s">
        <v>30</v>
      </c>
      <c r="C31" s="40"/>
      <c r="D31" s="40"/>
      <c r="E31" s="40"/>
      <c r="F31" s="31"/>
      <c r="G31" s="40"/>
      <c r="H31" s="40"/>
      <c r="I31" s="40"/>
      <c r="J31" s="40"/>
      <c r="K31" s="40"/>
      <c r="L31" s="40"/>
      <c r="M31" s="31"/>
      <c r="N31" s="109"/>
    </row>
    <row r="32" spans="1:14" ht="14.25" thickBot="1">
      <c r="A32" s="259"/>
      <c r="B32" s="15" t="s">
        <v>31</v>
      </c>
      <c r="C32" s="16">
        <f t="shared" ref="C32:K32" si="5">C20+C22+C23+C24+C25+C26+C27+C28</f>
        <v>293.12854300000004</v>
      </c>
      <c r="D32" s="16">
        <f t="shared" si="5"/>
        <v>2522.1148900000003</v>
      </c>
      <c r="E32" s="16">
        <v>2052.8864989999997</v>
      </c>
      <c r="F32" s="16">
        <f t="shared" ref="F32:F38" si="6">(D32-E32)/E32*100</f>
        <v>22.85700603655247</v>
      </c>
      <c r="G32" s="16">
        <f t="shared" si="5"/>
        <v>39478</v>
      </c>
      <c r="H32" s="16">
        <f t="shared" si="5"/>
        <v>3164958.6903610001</v>
      </c>
      <c r="I32" s="16">
        <f t="shared" si="5"/>
        <v>1100</v>
      </c>
      <c r="J32" s="16">
        <f t="shared" si="5"/>
        <v>188.03503499999999</v>
      </c>
      <c r="K32" s="16">
        <f t="shared" si="5"/>
        <v>1422.3336320000001</v>
      </c>
      <c r="L32" s="16">
        <v>1076.0453379999999</v>
      </c>
      <c r="M32" s="16">
        <f t="shared" ref="M32:M38" si="7">(K32-L32)/L32*100</f>
        <v>32.181570959048216</v>
      </c>
      <c r="N32" s="110">
        <f>D32/D214*100</f>
        <v>7.1963391116818434</v>
      </c>
    </row>
    <row r="33" spans="1:14" ht="15" thickTop="1" thickBot="1">
      <c r="A33" s="260" t="s">
        <v>33</v>
      </c>
      <c r="B33" s="18" t="s">
        <v>19</v>
      </c>
      <c r="C33" s="105">
        <v>466.37698599999976</v>
      </c>
      <c r="D33" s="105">
        <v>3824.2618419999994</v>
      </c>
      <c r="E33" s="91">
        <v>3281.4407659999997</v>
      </c>
      <c r="F33" s="111">
        <f t="shared" si="6"/>
        <v>16.542156775290081</v>
      </c>
      <c r="G33" s="72">
        <v>25392</v>
      </c>
      <c r="H33" s="72">
        <v>4126679.5962309996</v>
      </c>
      <c r="I33" s="72">
        <v>1860</v>
      </c>
      <c r="J33" s="72">
        <v>283</v>
      </c>
      <c r="K33" s="72">
        <v>2222</v>
      </c>
      <c r="L33" s="72">
        <v>1567.2383570000002</v>
      </c>
      <c r="M33" s="111">
        <f t="shared" si="7"/>
        <v>41.778051186377375</v>
      </c>
      <c r="N33" s="112">
        <f t="shared" ref="N33:N38" si="8">D33/D202*100</f>
        <v>18.965546228567753</v>
      </c>
    </row>
    <row r="34" spans="1:14" ht="14.25" thickBot="1">
      <c r="A34" s="258"/>
      <c r="B34" s="176" t="s">
        <v>20</v>
      </c>
      <c r="C34" s="105">
        <v>136.5868539999999</v>
      </c>
      <c r="D34" s="105">
        <v>1153.6238059999998</v>
      </c>
      <c r="E34" s="91">
        <v>773.91001399999993</v>
      </c>
      <c r="F34" s="31">
        <f t="shared" si="6"/>
        <v>49.064333724980067</v>
      </c>
      <c r="G34" s="72">
        <v>12503</v>
      </c>
      <c r="H34" s="72">
        <v>250060</v>
      </c>
      <c r="I34" s="72">
        <v>1430</v>
      </c>
      <c r="J34" s="72">
        <v>101</v>
      </c>
      <c r="K34" s="72">
        <v>648</v>
      </c>
      <c r="L34" s="72">
        <v>529.20000000000005</v>
      </c>
      <c r="M34" s="31">
        <f t="shared" si="7"/>
        <v>22.448979591836725</v>
      </c>
      <c r="N34" s="109">
        <f t="shared" si="8"/>
        <v>17.284889047733245</v>
      </c>
    </row>
    <row r="35" spans="1:14" ht="14.25" thickBot="1">
      <c r="A35" s="258"/>
      <c r="B35" s="176" t="s">
        <v>21</v>
      </c>
      <c r="C35" s="105">
        <v>2.7722059999999829</v>
      </c>
      <c r="D35" s="105">
        <v>173.86843099999999</v>
      </c>
      <c r="E35" s="91">
        <v>28.598773999999999</v>
      </c>
      <c r="F35" s="31">
        <f t="shared" si="6"/>
        <v>507.95763832393658</v>
      </c>
      <c r="G35" s="72">
        <v>1372</v>
      </c>
      <c r="H35" s="72">
        <v>86205.354000000007</v>
      </c>
      <c r="I35" s="72">
        <v>24</v>
      </c>
      <c r="J35" s="72">
        <v>0</v>
      </c>
      <c r="K35" s="72">
        <v>4</v>
      </c>
      <c r="L35" s="72">
        <v>6</v>
      </c>
      <c r="M35" s="31">
        <f t="shared" si="7"/>
        <v>-33.333333333333329</v>
      </c>
      <c r="N35" s="109">
        <f t="shared" si="8"/>
        <v>15.555630720459353</v>
      </c>
    </row>
    <row r="36" spans="1:14" ht="14.25" thickBot="1">
      <c r="A36" s="258"/>
      <c r="B36" s="176" t="s">
        <v>22</v>
      </c>
      <c r="C36" s="105">
        <v>3.0882719999999999</v>
      </c>
      <c r="D36" s="105">
        <v>13.555653999999999</v>
      </c>
      <c r="E36" s="91">
        <v>4.5034869999999998</v>
      </c>
      <c r="F36" s="31">
        <f t="shared" si="6"/>
        <v>201.0035112791488</v>
      </c>
      <c r="G36" s="72">
        <v>586</v>
      </c>
      <c r="H36" s="72">
        <v>67800.59</v>
      </c>
      <c r="I36" s="72">
        <v>120</v>
      </c>
      <c r="J36" s="72">
        <v>1</v>
      </c>
      <c r="K36" s="72">
        <v>19</v>
      </c>
      <c r="L36" s="72">
        <v>8</v>
      </c>
      <c r="M36" s="31">
        <f t="shared" si="7"/>
        <v>137.5</v>
      </c>
      <c r="N36" s="109">
        <f t="shared" si="8"/>
        <v>4.6868589860490699</v>
      </c>
    </row>
    <row r="37" spans="1:14" ht="14.25" thickBot="1">
      <c r="A37" s="258"/>
      <c r="B37" s="176" t="s">
        <v>23</v>
      </c>
      <c r="C37" s="105">
        <v>1.2771239999999997</v>
      </c>
      <c r="D37" s="105">
        <v>8.422524000000001</v>
      </c>
      <c r="E37" s="91">
        <v>4.6226510000000003</v>
      </c>
      <c r="F37" s="31">
        <f t="shared" si="6"/>
        <v>82.20116552168875</v>
      </c>
      <c r="G37" s="72">
        <v>553</v>
      </c>
      <c r="H37" s="72">
        <v>16046.327245999997</v>
      </c>
      <c r="I37" s="72">
        <v>6</v>
      </c>
      <c r="J37" s="72">
        <v>0</v>
      </c>
      <c r="K37" s="72">
        <v>44</v>
      </c>
      <c r="L37" s="72">
        <v>1</v>
      </c>
      <c r="M37" s="31">
        <f t="shared" si="7"/>
        <v>4300</v>
      </c>
      <c r="N37" s="109">
        <f t="shared" si="8"/>
        <v>9.1876531061780629</v>
      </c>
    </row>
    <row r="38" spans="1:14" ht="14.25" thickBot="1">
      <c r="A38" s="258"/>
      <c r="B38" s="176" t="s">
        <v>24</v>
      </c>
      <c r="C38" s="105">
        <v>67.461219000000028</v>
      </c>
      <c r="D38" s="105">
        <v>493.46687300000002</v>
      </c>
      <c r="E38" s="91">
        <v>359.25190499999997</v>
      </c>
      <c r="F38" s="31">
        <f t="shared" si="6"/>
        <v>37.359570299286254</v>
      </c>
      <c r="G38" s="72">
        <v>430</v>
      </c>
      <c r="H38" s="72">
        <v>275178.30599999998</v>
      </c>
      <c r="I38" s="72">
        <v>25</v>
      </c>
      <c r="J38" s="72">
        <v>36</v>
      </c>
      <c r="K38" s="72">
        <v>368</v>
      </c>
      <c r="L38" s="72">
        <v>105</v>
      </c>
      <c r="M38" s="31">
        <f t="shared" si="7"/>
        <v>250.47619047619048</v>
      </c>
      <c r="N38" s="109">
        <f t="shared" si="8"/>
        <v>12.228796796427176</v>
      </c>
    </row>
    <row r="39" spans="1:14" ht="14.25" thickBot="1">
      <c r="A39" s="258"/>
      <c r="B39" s="176" t="s">
        <v>25</v>
      </c>
      <c r="C39" s="105">
        <v>0</v>
      </c>
      <c r="D39" s="105">
        <v>0</v>
      </c>
      <c r="E39" s="91">
        <v>0</v>
      </c>
      <c r="F39" s="31"/>
      <c r="G39" s="74"/>
      <c r="H39" s="74"/>
      <c r="I39" s="74">
        <v>0</v>
      </c>
      <c r="J39" s="72">
        <v>0</v>
      </c>
      <c r="K39" s="74">
        <v>0</v>
      </c>
      <c r="L39" s="74">
        <v>0</v>
      </c>
      <c r="M39" s="31"/>
      <c r="N39" s="109"/>
    </row>
    <row r="40" spans="1:14" ht="14.25" thickBot="1">
      <c r="A40" s="258"/>
      <c r="B40" s="176" t="s">
        <v>26</v>
      </c>
      <c r="C40" s="105">
        <v>40.93627500000008</v>
      </c>
      <c r="D40" s="105">
        <v>366.66794400000049</v>
      </c>
      <c r="E40" s="91">
        <v>354.45662700000054</v>
      </c>
      <c r="F40" s="31">
        <f>(D40-E40)/E40*100</f>
        <v>3.4450807432639516</v>
      </c>
      <c r="G40" s="72">
        <v>12503</v>
      </c>
      <c r="H40" s="72">
        <v>15826846.1</v>
      </c>
      <c r="I40" s="74">
        <v>90</v>
      </c>
      <c r="J40" s="72">
        <v>1.2</v>
      </c>
      <c r="K40" s="74">
        <v>18.3</v>
      </c>
      <c r="L40" s="72">
        <v>45</v>
      </c>
      <c r="M40" s="31">
        <f>(K40-L40)/L40*100</f>
        <v>-59.333333333333329</v>
      </c>
      <c r="N40" s="109">
        <f>D40/D209*100</f>
        <v>15.937964647961806</v>
      </c>
    </row>
    <row r="41" spans="1:14" ht="14.25" thickBot="1">
      <c r="A41" s="258"/>
      <c r="B41" s="176" t="s">
        <v>27</v>
      </c>
      <c r="C41" s="105">
        <v>0</v>
      </c>
      <c r="D41" s="105">
        <v>0</v>
      </c>
      <c r="E41" s="91">
        <v>0</v>
      </c>
      <c r="F41" s="31"/>
      <c r="G41" s="72"/>
      <c r="H41" s="72"/>
      <c r="I41" s="74">
        <v>0</v>
      </c>
      <c r="J41" s="72">
        <v>0</v>
      </c>
      <c r="K41" s="74">
        <v>0</v>
      </c>
      <c r="L41" s="72">
        <v>0</v>
      </c>
      <c r="M41" s="31"/>
      <c r="N41" s="109">
        <f>D41/D210*100</f>
        <v>0</v>
      </c>
    </row>
    <row r="42" spans="1:14" ht="14.25" thickBot="1">
      <c r="A42" s="258"/>
      <c r="B42" s="14" t="s">
        <v>28</v>
      </c>
      <c r="C42" s="105">
        <v>0</v>
      </c>
      <c r="D42" s="105">
        <v>0</v>
      </c>
      <c r="E42" s="91">
        <v>0</v>
      </c>
      <c r="F42" s="31"/>
      <c r="G42" s="72"/>
      <c r="H42" s="72"/>
      <c r="I42" s="72">
        <v>0</v>
      </c>
      <c r="J42" s="72">
        <v>0</v>
      </c>
      <c r="K42" s="72">
        <v>0</v>
      </c>
      <c r="L42" s="72">
        <v>0</v>
      </c>
      <c r="M42" s="31"/>
      <c r="N42" s="109"/>
    </row>
    <row r="43" spans="1:14" ht="14.25" thickBot="1">
      <c r="A43" s="258"/>
      <c r="B43" s="14" t="s">
        <v>29</v>
      </c>
      <c r="C43" s="105">
        <v>0</v>
      </c>
      <c r="D43" s="105">
        <v>0</v>
      </c>
      <c r="E43" s="91">
        <v>0</v>
      </c>
      <c r="F43" s="31"/>
      <c r="G43" s="72"/>
      <c r="H43" s="72"/>
      <c r="I43" s="72">
        <v>0</v>
      </c>
      <c r="J43" s="72">
        <v>0</v>
      </c>
      <c r="K43" s="72">
        <v>0</v>
      </c>
      <c r="L43" s="72">
        <v>0</v>
      </c>
      <c r="M43" s="31"/>
      <c r="N43" s="109">
        <f>D43/D212*100</f>
        <v>0</v>
      </c>
    </row>
    <row r="44" spans="1:14" ht="14.25" thickBot="1">
      <c r="A44" s="258"/>
      <c r="B44" s="14" t="s">
        <v>30</v>
      </c>
      <c r="C44" s="105">
        <v>0</v>
      </c>
      <c r="D44" s="105">
        <v>0</v>
      </c>
      <c r="E44" s="91"/>
      <c r="F44" s="31"/>
      <c r="G44" s="72"/>
      <c r="H44" s="72"/>
      <c r="I44" s="72">
        <v>0</v>
      </c>
      <c r="J44" s="72">
        <v>0</v>
      </c>
      <c r="K44" s="72">
        <v>0</v>
      </c>
      <c r="L44" s="72">
        <v>0</v>
      </c>
      <c r="M44" s="31"/>
      <c r="N44" s="109"/>
    </row>
    <row r="45" spans="1:14" ht="14.25" thickBot="1">
      <c r="A45" s="259"/>
      <c r="B45" s="15" t="s">
        <v>31</v>
      </c>
      <c r="C45" s="16">
        <f t="shared" ref="C45:K45" si="9">C33+C35+C36+C37+C38+C39+C40+C41</f>
        <v>581.91208199999983</v>
      </c>
      <c r="D45" s="16">
        <f t="shared" si="9"/>
        <v>4880.2432680000002</v>
      </c>
      <c r="E45" s="16">
        <v>4032.8742100000004</v>
      </c>
      <c r="F45" s="16">
        <f>(D45-E45)/E45*100</f>
        <v>21.011541989056973</v>
      </c>
      <c r="G45" s="16">
        <f t="shared" si="9"/>
        <v>40836</v>
      </c>
      <c r="H45" s="16">
        <f t="shared" si="9"/>
        <v>20398756.273476999</v>
      </c>
      <c r="I45" s="16">
        <f t="shared" si="9"/>
        <v>2125</v>
      </c>
      <c r="J45" s="16">
        <f t="shared" si="9"/>
        <v>321.2</v>
      </c>
      <c r="K45" s="16">
        <f t="shared" si="9"/>
        <v>2675.3</v>
      </c>
      <c r="L45" s="16">
        <v>1732.2383570000002</v>
      </c>
      <c r="M45" s="16">
        <f t="shared" ref="M45:M49" si="10">(K45-L45)/L45*100</f>
        <v>54.441794294017008</v>
      </c>
      <c r="N45" s="110">
        <f>D45/D214*100</f>
        <v>13.924776243650982</v>
      </c>
    </row>
    <row r="46" spans="1:14" ht="14.25" thickTop="1">
      <c r="A46" s="260" t="s">
        <v>34</v>
      </c>
      <c r="B46" s="18" t="s">
        <v>19</v>
      </c>
      <c r="C46" s="121">
        <v>149.171775</v>
      </c>
      <c r="D46" s="121">
        <v>1405.7789290000001</v>
      </c>
      <c r="E46" s="121">
        <v>1248.96</v>
      </c>
      <c r="F46" s="111">
        <f>(D46-E46)/E46*100</f>
        <v>12.555960879451705</v>
      </c>
      <c r="G46" s="122">
        <v>10159</v>
      </c>
      <c r="H46" s="122">
        <v>903905.892246</v>
      </c>
      <c r="I46" s="122">
        <v>499</v>
      </c>
      <c r="J46" s="122">
        <v>143.40887799999999</v>
      </c>
      <c r="K46" s="122">
        <v>793.66718900000001</v>
      </c>
      <c r="L46" s="122">
        <v>1122.845</v>
      </c>
      <c r="M46" s="111">
        <f t="shared" si="10"/>
        <v>-29.316407073104482</v>
      </c>
      <c r="N46" s="112">
        <f>D46/D202*100</f>
        <v>6.9716369763929906</v>
      </c>
    </row>
    <row r="47" spans="1:14">
      <c r="A47" s="269"/>
      <c r="B47" s="176" t="s">
        <v>20</v>
      </c>
      <c r="C47" s="122">
        <v>52.370713000000002</v>
      </c>
      <c r="D47" s="122">
        <v>497.81038799999999</v>
      </c>
      <c r="E47" s="122">
        <v>324.46890000000002</v>
      </c>
      <c r="F47" s="31">
        <f>(D47-E47)/E47*100</f>
        <v>53.423144097939726</v>
      </c>
      <c r="G47" s="122">
        <v>5315</v>
      </c>
      <c r="H47" s="122">
        <v>106140</v>
      </c>
      <c r="I47" s="122">
        <v>240</v>
      </c>
      <c r="J47" s="122">
        <v>58.424072000000002</v>
      </c>
      <c r="K47" s="122">
        <v>304.60493400000001</v>
      </c>
      <c r="L47" s="122">
        <v>327.3528</v>
      </c>
      <c r="M47" s="31">
        <f t="shared" si="10"/>
        <v>-6.9490366357031279</v>
      </c>
      <c r="N47" s="109">
        <f>D47/D203*100</f>
        <v>7.458754993297215</v>
      </c>
    </row>
    <row r="48" spans="1:14">
      <c r="A48" s="269"/>
      <c r="B48" s="176" t="s">
        <v>21</v>
      </c>
      <c r="C48" s="122">
        <v>1.2133799999999999</v>
      </c>
      <c r="D48" s="122">
        <v>55.562078999999997</v>
      </c>
      <c r="E48" s="122">
        <v>49.11</v>
      </c>
      <c r="F48" s="31">
        <f>(D48-E48)/E48*100</f>
        <v>13.138014660965174</v>
      </c>
      <c r="G48" s="122">
        <v>84</v>
      </c>
      <c r="H48" s="122">
        <v>44140.469429999997</v>
      </c>
      <c r="I48" s="122">
        <v>9</v>
      </c>
      <c r="J48" s="122">
        <v>3.7690000000000001</v>
      </c>
      <c r="K48" s="122">
        <v>21.7986</v>
      </c>
      <c r="L48" s="122">
        <v>1.091</v>
      </c>
      <c r="M48" s="31">
        <f t="shared" si="10"/>
        <v>1898.0384967919338</v>
      </c>
      <c r="N48" s="109">
        <f>D48/D204*100</f>
        <v>4.9710184765225698</v>
      </c>
    </row>
    <row r="49" spans="1:14">
      <c r="A49" s="269"/>
      <c r="B49" s="176" t="s">
        <v>22</v>
      </c>
      <c r="C49" s="122">
        <v>3.7735999999999999E-2</v>
      </c>
      <c r="D49" s="122">
        <v>3.5466120000000001</v>
      </c>
      <c r="E49" s="122">
        <v>1.8217000000000001</v>
      </c>
      <c r="F49" s="31">
        <f>(D49-E49)/E49*100</f>
        <v>94.6869407696108</v>
      </c>
      <c r="G49" s="122">
        <v>128</v>
      </c>
      <c r="H49" s="122">
        <v>58490.7</v>
      </c>
      <c r="I49" s="122">
        <v>4</v>
      </c>
      <c r="J49" s="122">
        <v>0</v>
      </c>
      <c r="K49" s="122">
        <v>1.0549999999999999</v>
      </c>
      <c r="L49" s="122">
        <v>2.1473</v>
      </c>
      <c r="M49" s="31">
        <f t="shared" si="10"/>
        <v>-50.868532575792855</v>
      </c>
      <c r="N49" s="109">
        <f>D49/D205*100</f>
        <v>1.2262389053475005</v>
      </c>
    </row>
    <row r="50" spans="1:14">
      <c r="A50" s="269"/>
      <c r="B50" s="176" t="s">
        <v>23</v>
      </c>
      <c r="C50" s="122">
        <v>0.32075599999999999</v>
      </c>
      <c r="D50" s="122">
        <v>0.42924699999999999</v>
      </c>
      <c r="E50" s="122">
        <v>0</v>
      </c>
      <c r="F50" s="31"/>
      <c r="G50" s="122">
        <v>83</v>
      </c>
      <c r="H50" s="122">
        <v>45.5</v>
      </c>
      <c r="I50" s="122">
        <v>0</v>
      </c>
      <c r="J50" s="122">
        <v>0</v>
      </c>
      <c r="K50" s="122">
        <v>0</v>
      </c>
      <c r="L50" s="122">
        <v>0</v>
      </c>
      <c r="M50" s="31"/>
      <c r="N50" s="109"/>
    </row>
    <row r="51" spans="1:14">
      <c r="A51" s="269"/>
      <c r="B51" s="176" t="s">
        <v>24</v>
      </c>
      <c r="C51" s="122">
        <v>11.900674</v>
      </c>
      <c r="D51" s="122">
        <v>120.566818</v>
      </c>
      <c r="E51" s="122">
        <v>95.085999999999999</v>
      </c>
      <c r="F51" s="31">
        <f>(D51-E51)/E51*100</f>
        <v>26.797654754643162</v>
      </c>
      <c r="G51" s="122">
        <v>413</v>
      </c>
      <c r="H51" s="122">
        <v>168421.80955400001</v>
      </c>
      <c r="I51" s="122">
        <v>14</v>
      </c>
      <c r="J51" s="122">
        <v>2.2452000000000001</v>
      </c>
      <c r="K51" s="122">
        <v>20.302114</v>
      </c>
      <c r="L51" s="122">
        <v>19.209800000000001</v>
      </c>
      <c r="M51" s="31">
        <f>(K51-L51)/L51*100</f>
        <v>5.6862330685379243</v>
      </c>
      <c r="N51" s="109">
        <f>D51/D207*100</f>
        <v>2.987813769038592</v>
      </c>
    </row>
    <row r="52" spans="1:14">
      <c r="A52" s="269"/>
      <c r="B52" s="176" t="s">
        <v>25</v>
      </c>
      <c r="C52" s="124">
        <v>6.3025169999999999</v>
      </c>
      <c r="D52" s="124">
        <v>1859.625689</v>
      </c>
      <c r="E52" s="124">
        <v>1462.4939999999999</v>
      </c>
      <c r="F52" s="31">
        <f>(D52-E52)/E52*100</f>
        <v>27.15441492409542</v>
      </c>
      <c r="G52" s="124">
        <v>596</v>
      </c>
      <c r="H52" s="124">
        <v>43810.430130000001</v>
      </c>
      <c r="I52" s="124">
        <v>1189</v>
      </c>
      <c r="J52" s="124">
        <v>17.1492</v>
      </c>
      <c r="K52" s="124">
        <v>394.92511300000001</v>
      </c>
      <c r="L52" s="124">
        <v>158.6138</v>
      </c>
      <c r="M52" s="31">
        <f t="shared" ref="M52:M54" si="11">(K52-L52)/L52*100</f>
        <v>148.98534238508881</v>
      </c>
      <c r="N52" s="109">
        <f>D52/D208*100</f>
        <v>27.537045162769559</v>
      </c>
    </row>
    <row r="53" spans="1:14">
      <c r="A53" s="269"/>
      <c r="B53" s="176" t="s">
        <v>26</v>
      </c>
      <c r="C53" s="122">
        <v>4.0471069999999996</v>
      </c>
      <c r="D53" s="122">
        <v>72.886860999999996</v>
      </c>
      <c r="E53" s="122">
        <v>99.813299999999998</v>
      </c>
      <c r="F53" s="31">
        <f>(D53-E53)/E53*100</f>
        <v>-26.976804694364382</v>
      </c>
      <c r="G53" s="122">
        <v>753</v>
      </c>
      <c r="H53" s="122">
        <v>168953.58</v>
      </c>
      <c r="I53" s="122">
        <v>14</v>
      </c>
      <c r="J53" s="122">
        <v>0.4713</v>
      </c>
      <c r="K53" s="122">
        <v>72.072159999999997</v>
      </c>
      <c r="L53" s="122">
        <v>81.858099999999993</v>
      </c>
      <c r="M53" s="31">
        <f t="shared" si="11"/>
        <v>-11.95476073839974</v>
      </c>
      <c r="N53" s="109">
        <f>D53/D209*100</f>
        <v>3.1681750011910079</v>
      </c>
    </row>
    <row r="54" spans="1:14">
      <c r="A54" s="269"/>
      <c r="B54" s="176" t="s">
        <v>27</v>
      </c>
      <c r="C54" s="122">
        <v>0</v>
      </c>
      <c r="D54" s="122">
        <v>44.794240000000002</v>
      </c>
      <c r="E54" s="122">
        <v>82.732299999999995</v>
      </c>
      <c r="F54" s="31">
        <f>(D54-E54)/E54*100</f>
        <v>-45.856406748029485</v>
      </c>
      <c r="G54" s="122">
        <v>21</v>
      </c>
      <c r="H54" s="122">
        <v>4544.8887772500002</v>
      </c>
      <c r="I54" s="122">
        <v>1</v>
      </c>
      <c r="J54" s="122">
        <v>0</v>
      </c>
      <c r="K54" s="122">
        <v>0.42304000000000003</v>
      </c>
      <c r="L54" s="122">
        <v>2.7</v>
      </c>
      <c r="M54" s="31">
        <f t="shared" si="11"/>
        <v>-84.331851851851852</v>
      </c>
      <c r="N54" s="109">
        <f>D54/D210*100</f>
        <v>15.171264244541504</v>
      </c>
    </row>
    <row r="55" spans="1:14">
      <c r="A55" s="269"/>
      <c r="B55" s="14" t="s">
        <v>28</v>
      </c>
      <c r="C55" s="123">
        <v>0</v>
      </c>
      <c r="D55" s="123">
        <v>0</v>
      </c>
      <c r="E55" s="123">
        <v>0</v>
      </c>
      <c r="F55" s="31"/>
      <c r="G55" s="123">
        <v>2</v>
      </c>
      <c r="H55" s="123">
        <v>40.8765</v>
      </c>
      <c r="I55" s="123"/>
      <c r="J55" s="123">
        <v>0</v>
      </c>
      <c r="K55" s="123">
        <v>0</v>
      </c>
      <c r="L55" s="123">
        <v>0</v>
      </c>
      <c r="M55" s="31"/>
      <c r="N55" s="109"/>
    </row>
    <row r="56" spans="1:14">
      <c r="A56" s="269"/>
      <c r="B56" s="14" t="s">
        <v>29</v>
      </c>
      <c r="C56" s="123">
        <v>0</v>
      </c>
      <c r="D56" s="123">
        <v>8.9879979999999993</v>
      </c>
      <c r="E56" s="123">
        <v>19.936900000000001</v>
      </c>
      <c r="F56" s="31">
        <f>(D56-E56)/E56*100</f>
        <v>-54.917775581961095</v>
      </c>
      <c r="G56" s="123">
        <v>8</v>
      </c>
      <c r="H56" s="123">
        <v>2215.9886630000001</v>
      </c>
      <c r="I56" s="123">
        <v>1</v>
      </c>
      <c r="J56" s="123">
        <v>0</v>
      </c>
      <c r="K56" s="123">
        <v>0.42304000000000003</v>
      </c>
      <c r="L56" s="123">
        <v>2.7</v>
      </c>
      <c r="M56" s="31">
        <f>(K56-L56)/L56*100</f>
        <v>-84.331851851851852</v>
      </c>
      <c r="N56" s="109">
        <f>D56/D212*100</f>
        <v>49.58511898831329</v>
      </c>
    </row>
    <row r="57" spans="1:14">
      <c r="A57" s="269"/>
      <c r="B57" s="14" t="s">
        <v>30</v>
      </c>
      <c r="C57" s="123">
        <v>0</v>
      </c>
      <c r="D57" s="123">
        <v>35.806241999999997</v>
      </c>
      <c r="E57" s="123">
        <v>62.795400000000001</v>
      </c>
      <c r="F57" s="31"/>
      <c r="G57" s="123">
        <v>11</v>
      </c>
      <c r="H57" s="123">
        <v>2288.0236142499998</v>
      </c>
      <c r="I57" s="123">
        <v>0</v>
      </c>
      <c r="J57" s="123">
        <v>0</v>
      </c>
      <c r="K57" s="123">
        <v>0</v>
      </c>
      <c r="L57" s="123">
        <v>0</v>
      </c>
      <c r="M57" s="31" t="e">
        <f>(K57-L57)/L57*100</f>
        <v>#DIV/0!</v>
      </c>
      <c r="N57" s="109"/>
    </row>
    <row r="58" spans="1:14" ht="14.25" thickBot="1">
      <c r="A58" s="256"/>
      <c r="B58" s="15" t="s">
        <v>31</v>
      </c>
      <c r="C58" s="16">
        <f t="shared" ref="C58:K58" si="12">C46+C48+C49+C50+C51+C52+C53+C54</f>
        <v>172.993945</v>
      </c>
      <c r="D58" s="16">
        <f t="shared" si="12"/>
        <v>3563.1904750000003</v>
      </c>
      <c r="E58" s="16">
        <v>3040.0173</v>
      </c>
      <c r="F58" s="16">
        <f>(D58-E58)/E58*100</f>
        <v>17.209545978570596</v>
      </c>
      <c r="G58" s="16">
        <f t="shared" si="12"/>
        <v>12237</v>
      </c>
      <c r="H58" s="16">
        <f t="shared" si="12"/>
        <v>1392313.27013725</v>
      </c>
      <c r="I58" s="16">
        <f t="shared" si="12"/>
        <v>1730</v>
      </c>
      <c r="J58" s="16">
        <f t="shared" si="12"/>
        <v>167.04357800000002</v>
      </c>
      <c r="K58" s="16">
        <f t="shared" si="12"/>
        <v>1304.2432159999998</v>
      </c>
      <c r="L58" s="16">
        <v>1388.4650000000001</v>
      </c>
      <c r="M58" s="16">
        <f t="shared" ref="M58:M60" si="13">(K58-L58)/L58*100</f>
        <v>-6.0658197361835038</v>
      </c>
      <c r="N58" s="110">
        <f>D58/D214*100</f>
        <v>10.166835412329176</v>
      </c>
    </row>
    <row r="59" spans="1:14" ht="15" thickTop="1" thickBot="1">
      <c r="A59" s="258" t="s">
        <v>35</v>
      </c>
      <c r="B59" s="176" t="s">
        <v>19</v>
      </c>
      <c r="C59" s="67">
        <v>13.459201999999999</v>
      </c>
      <c r="D59" s="67">
        <v>120.07697400000001</v>
      </c>
      <c r="E59" s="67">
        <v>86.530934000000002</v>
      </c>
      <c r="F59" s="31">
        <f>(D59-E59)/E59*100</f>
        <v>38.767685091669073</v>
      </c>
      <c r="G59" s="68">
        <v>1088</v>
      </c>
      <c r="H59" s="68">
        <v>86291.252989999994</v>
      </c>
      <c r="I59" s="68">
        <v>76</v>
      </c>
      <c r="J59" s="68">
        <v>6.9773500000000004</v>
      </c>
      <c r="K59" s="68">
        <v>25.227654999999999</v>
      </c>
      <c r="L59" s="68">
        <v>47.869646000000003</v>
      </c>
      <c r="M59" s="31">
        <f t="shared" si="13"/>
        <v>-47.299265593064973</v>
      </c>
      <c r="N59" s="109">
        <f>D59/D202*100</f>
        <v>0.59549410983651163</v>
      </c>
    </row>
    <row r="60" spans="1:14" ht="14.25" thickBot="1">
      <c r="A60" s="258"/>
      <c r="B60" s="176" t="s">
        <v>20</v>
      </c>
      <c r="C60" s="68">
        <v>4.8841289999999997</v>
      </c>
      <c r="D60" s="68">
        <v>45.854396999999999</v>
      </c>
      <c r="E60" s="68">
        <v>22.625653</v>
      </c>
      <c r="F60" s="31">
        <f>(D60-E60)/E60*100</f>
        <v>102.66551864823525</v>
      </c>
      <c r="G60" s="68">
        <v>563</v>
      </c>
      <c r="H60" s="68">
        <v>11220</v>
      </c>
      <c r="I60" s="68">
        <v>32</v>
      </c>
      <c r="J60" s="68">
        <v>5.5928950000000004</v>
      </c>
      <c r="K60" s="68">
        <v>9.5136099999999999</v>
      </c>
      <c r="L60" s="68">
        <v>19.370999999999999</v>
      </c>
      <c r="M60" s="31">
        <f t="shared" si="13"/>
        <v>-50.887357389912758</v>
      </c>
      <c r="N60" s="109">
        <f>D60/D203*100</f>
        <v>0.68704213659033331</v>
      </c>
    </row>
    <row r="61" spans="1:14" ht="14.25" thickBot="1">
      <c r="A61" s="258"/>
      <c r="B61" s="176" t="s">
        <v>21</v>
      </c>
      <c r="C61" s="68"/>
      <c r="D61" s="68">
        <v>1.3</v>
      </c>
      <c r="E61" s="68">
        <v>1.2158690000000001</v>
      </c>
      <c r="F61" s="31">
        <f>(D61-E61)/E61*100</f>
        <v>6.9194131933621099</v>
      </c>
      <c r="G61" s="68">
        <v>2</v>
      </c>
      <c r="H61" s="68">
        <v>606.26080000000002</v>
      </c>
      <c r="I61" s="68"/>
      <c r="J61" s="68"/>
      <c r="K61" s="68"/>
      <c r="L61" s="68"/>
      <c r="M61" s="31"/>
      <c r="N61" s="109">
        <f>D61/D204*100</f>
        <v>0.1163081752120784</v>
      </c>
    </row>
    <row r="62" spans="1:14" ht="14.25" thickBot="1">
      <c r="A62" s="258"/>
      <c r="B62" s="176" t="s">
        <v>22</v>
      </c>
      <c r="C62" s="68">
        <v>6.6043000000000004E-2</v>
      </c>
      <c r="D62" s="68">
        <v>0.59906599999999999</v>
      </c>
      <c r="E62" s="68">
        <v>0.493392</v>
      </c>
      <c r="F62" s="31"/>
      <c r="G62" s="68">
        <v>13</v>
      </c>
      <c r="H62" s="68">
        <v>1838</v>
      </c>
      <c r="I62" s="68"/>
      <c r="J62" s="68"/>
      <c r="K62" s="68"/>
      <c r="L62" s="68">
        <v>0.25625500000000001</v>
      </c>
      <c r="M62" s="31"/>
      <c r="N62" s="109"/>
    </row>
    <row r="63" spans="1:14" ht="14.25" thickBot="1">
      <c r="A63" s="258"/>
      <c r="B63" s="176" t="s">
        <v>23</v>
      </c>
      <c r="C63" s="68"/>
      <c r="D63" s="68"/>
      <c r="E63" s="68"/>
      <c r="F63" s="31"/>
      <c r="G63" s="68"/>
      <c r="H63" s="68"/>
      <c r="I63" s="68"/>
      <c r="J63" s="68"/>
      <c r="K63" s="68"/>
      <c r="L63" s="68"/>
      <c r="M63" s="31"/>
      <c r="N63" s="109"/>
    </row>
    <row r="64" spans="1:14" ht="14.25" thickBot="1">
      <c r="A64" s="258"/>
      <c r="B64" s="176" t="s">
        <v>24</v>
      </c>
      <c r="C64" s="68">
        <v>7.281E-2</v>
      </c>
      <c r="D64" s="68">
        <v>43.135126</v>
      </c>
      <c r="E64" s="68">
        <v>44.332453000000001</v>
      </c>
      <c r="F64" s="31">
        <f>(D64-E64)/E64*100</f>
        <v>-2.7007912239821272</v>
      </c>
      <c r="G64" s="68">
        <v>12</v>
      </c>
      <c r="H64" s="68">
        <v>67516.77</v>
      </c>
      <c r="I64" s="68">
        <v>1</v>
      </c>
      <c r="J64" s="68"/>
      <c r="K64" s="68">
        <v>9.2230999999999994E-2</v>
      </c>
      <c r="L64" s="68"/>
      <c r="M64" s="31"/>
      <c r="N64" s="109">
        <f>D64/D207*100</f>
        <v>1.0689485343472744</v>
      </c>
    </row>
    <row r="65" spans="1:14" ht="14.25" thickBot="1">
      <c r="A65" s="258"/>
      <c r="B65" s="176" t="s">
        <v>25</v>
      </c>
      <c r="C65" s="69"/>
      <c r="D65" s="69"/>
      <c r="E65" s="69"/>
      <c r="F65" s="31"/>
      <c r="G65" s="69"/>
      <c r="H65" s="69"/>
      <c r="I65" s="69"/>
      <c r="J65" s="69"/>
      <c r="K65" s="69"/>
      <c r="L65" s="69"/>
      <c r="M65" s="31"/>
      <c r="N65" s="109"/>
    </row>
    <row r="66" spans="1:14" ht="14.25" thickBot="1">
      <c r="A66" s="258"/>
      <c r="B66" s="176" t="s">
        <v>26</v>
      </c>
      <c r="C66" s="68">
        <v>0.23575499999999999</v>
      </c>
      <c r="D66" s="70">
        <v>21.050597</v>
      </c>
      <c r="E66" s="68">
        <v>29.634035000000001</v>
      </c>
      <c r="F66" s="31">
        <f>(D66-E66)/E66*100</f>
        <v>-28.964796727816516</v>
      </c>
      <c r="G66" s="68">
        <v>165</v>
      </c>
      <c r="H66" s="68">
        <v>27672.43</v>
      </c>
      <c r="I66" s="68">
        <v>19</v>
      </c>
      <c r="J66" s="68">
        <v>0.21804000000000001</v>
      </c>
      <c r="K66" s="68">
        <v>2.8937490000000001</v>
      </c>
      <c r="L66" s="68">
        <v>2.5870989999999998</v>
      </c>
      <c r="M66" s="31">
        <f>(K66-L66)/L66*100</f>
        <v>11.853044665086273</v>
      </c>
      <c r="N66" s="109">
        <f>D66/D209*100</f>
        <v>0.91500682373392961</v>
      </c>
    </row>
    <row r="67" spans="1:14" ht="14.25" thickBot="1">
      <c r="A67" s="258"/>
      <c r="B67" s="176" t="s">
        <v>27</v>
      </c>
      <c r="C67" s="31"/>
      <c r="D67" s="31"/>
      <c r="E67" s="31">
        <v>0.56150900000000004</v>
      </c>
      <c r="F67" s="31"/>
      <c r="G67" s="31"/>
      <c r="H67" s="31"/>
      <c r="I67" s="31"/>
      <c r="J67" s="31"/>
      <c r="K67" s="31"/>
      <c r="L67" s="31"/>
      <c r="M67" s="31"/>
      <c r="N67" s="109"/>
    </row>
    <row r="68" spans="1:14" ht="14.25" thickBot="1">
      <c r="A68" s="258"/>
      <c r="B68" s="14" t="s">
        <v>28</v>
      </c>
      <c r="C68" s="34"/>
      <c r="D68" s="34"/>
      <c r="E68" s="34">
        <v>0.56150900000000004</v>
      </c>
      <c r="F68" s="31"/>
      <c r="G68" s="34"/>
      <c r="H68" s="34"/>
      <c r="I68" s="34"/>
      <c r="J68" s="34"/>
      <c r="K68" s="34"/>
      <c r="L68" s="34"/>
      <c r="M68" s="31"/>
      <c r="N68" s="109"/>
    </row>
    <row r="69" spans="1:14" ht="14.25" thickBot="1">
      <c r="A69" s="258"/>
      <c r="B69" s="14" t="s">
        <v>29</v>
      </c>
      <c r="C69" s="34"/>
      <c r="D69" s="34"/>
      <c r="E69" s="34"/>
      <c r="F69" s="31"/>
      <c r="G69" s="34"/>
      <c r="H69" s="34"/>
      <c r="I69" s="34"/>
      <c r="J69" s="34"/>
      <c r="K69" s="34"/>
      <c r="L69" s="34"/>
      <c r="M69" s="31"/>
      <c r="N69" s="109"/>
    </row>
    <row r="70" spans="1:14" ht="14.25" thickBot="1">
      <c r="A70" s="258"/>
      <c r="B70" s="14" t="s">
        <v>30</v>
      </c>
      <c r="C70" s="34"/>
      <c r="D70" s="34"/>
      <c r="E70" s="34"/>
      <c r="F70" s="31"/>
      <c r="G70" s="34"/>
      <c r="H70" s="34"/>
      <c r="I70" s="34"/>
      <c r="J70" s="34"/>
      <c r="K70" s="34"/>
      <c r="L70" s="34"/>
      <c r="M70" s="31"/>
      <c r="N70" s="109"/>
    </row>
    <row r="71" spans="1:14" ht="14.25" thickBot="1">
      <c r="A71" s="259"/>
      <c r="B71" s="15" t="s">
        <v>31</v>
      </c>
      <c r="C71" s="16">
        <f t="shared" ref="C71:K71" si="14">C59+C61+C62+C63+C64+C65+C66+C67</f>
        <v>13.83381</v>
      </c>
      <c r="D71" s="16">
        <f t="shared" si="14"/>
        <v>186.16176300000001</v>
      </c>
      <c r="E71" s="16">
        <v>162.76819200000003</v>
      </c>
      <c r="F71" s="16">
        <f t="shared" ref="F71:F77" si="15">(D71-E71)/E71*100</f>
        <v>14.372323432824011</v>
      </c>
      <c r="G71" s="16">
        <f t="shared" si="14"/>
        <v>1280</v>
      </c>
      <c r="H71" s="16">
        <f t="shared" si="14"/>
        <v>183924.71379000001</v>
      </c>
      <c r="I71" s="16">
        <f t="shared" si="14"/>
        <v>96</v>
      </c>
      <c r="J71" s="16">
        <f t="shared" si="14"/>
        <v>7.1953900000000006</v>
      </c>
      <c r="K71" s="16">
        <f t="shared" si="14"/>
        <v>28.213635</v>
      </c>
      <c r="L71" s="16">
        <v>50.713000000000008</v>
      </c>
      <c r="M71" s="16">
        <f t="shared" ref="M71:M74" si="16">(K71-L71)/L71*100</f>
        <v>-44.366069844024224</v>
      </c>
      <c r="N71" s="110">
        <f>D71/D214*100</f>
        <v>0.53117452400296716</v>
      </c>
    </row>
    <row r="72" spans="1:14" ht="15" thickTop="1" thickBot="1">
      <c r="A72" s="260" t="s">
        <v>36</v>
      </c>
      <c r="B72" s="18" t="s">
        <v>19</v>
      </c>
      <c r="C72" s="32">
        <v>61.508265999999999</v>
      </c>
      <c r="D72" s="32">
        <v>514.41892700000005</v>
      </c>
      <c r="E72" s="32">
        <v>381.35449999999997</v>
      </c>
      <c r="F72" s="111">
        <f t="shared" si="15"/>
        <v>34.892580787692317</v>
      </c>
      <c r="G72" s="31">
        <v>4515</v>
      </c>
      <c r="H72" s="31">
        <v>361603.95960599999</v>
      </c>
      <c r="I72" s="33">
        <v>375</v>
      </c>
      <c r="J72" s="31">
        <v>10.694295</v>
      </c>
      <c r="K72" s="31">
        <v>239.59744499999999</v>
      </c>
      <c r="L72" s="31">
        <v>291.10239999999999</v>
      </c>
      <c r="M72" s="111">
        <f t="shared" si="16"/>
        <v>-17.693071235414067</v>
      </c>
      <c r="N72" s="112">
        <f t="shared" ref="N72:N77" si="17">D72/D202*100</f>
        <v>2.5511422449479659</v>
      </c>
    </row>
    <row r="73" spans="1:14" ht="14.25" thickBot="1">
      <c r="A73" s="258"/>
      <c r="B73" s="176" t="s">
        <v>20</v>
      </c>
      <c r="C73" s="31">
        <v>25.842281</v>
      </c>
      <c r="D73" s="31">
        <v>209.710342</v>
      </c>
      <c r="E73" s="31">
        <v>69.339299999999994</v>
      </c>
      <c r="F73" s="31">
        <f t="shared" si="15"/>
        <v>202.44081206473098</v>
      </c>
      <c r="G73" s="31">
        <v>2424</v>
      </c>
      <c r="H73" s="31">
        <v>48480</v>
      </c>
      <c r="I73" s="33">
        <v>225</v>
      </c>
      <c r="J73" s="31">
        <v>8.2358309999999992</v>
      </c>
      <c r="K73" s="31">
        <v>89.835587000000004</v>
      </c>
      <c r="L73" s="31">
        <v>104.0992</v>
      </c>
      <c r="M73" s="31">
        <f t="shared" si="16"/>
        <v>-13.701942954412708</v>
      </c>
      <c r="N73" s="109">
        <f t="shared" si="17"/>
        <v>3.1421161515387395</v>
      </c>
    </row>
    <row r="74" spans="1:14" ht="14.25" thickBot="1">
      <c r="A74" s="258"/>
      <c r="B74" s="176" t="s">
        <v>21</v>
      </c>
      <c r="C74" s="31">
        <v>0.33322099999999999</v>
      </c>
      <c r="D74" s="31">
        <v>4.0804229999999997</v>
      </c>
      <c r="E74" s="31">
        <v>3.4984000000000002</v>
      </c>
      <c r="F74" s="31">
        <f t="shared" si="15"/>
        <v>16.636833981248557</v>
      </c>
      <c r="G74" s="31">
        <v>12</v>
      </c>
      <c r="H74" s="31">
        <v>100333.4</v>
      </c>
      <c r="I74" s="33">
        <v>1</v>
      </c>
      <c r="J74" s="31">
        <v>0</v>
      </c>
      <c r="K74" s="31">
        <v>1.0835079999999999</v>
      </c>
      <c r="L74" s="31">
        <v>0</v>
      </c>
      <c r="M74" s="31" t="e">
        <f t="shared" si="16"/>
        <v>#DIV/0!</v>
      </c>
      <c r="N74" s="109">
        <f t="shared" si="17"/>
        <v>0.36506657940261111</v>
      </c>
    </row>
    <row r="75" spans="1:14" ht="14.25" thickBot="1">
      <c r="A75" s="258"/>
      <c r="B75" s="176" t="s">
        <v>22</v>
      </c>
      <c r="C75" s="31">
        <v>0.15584200000000001</v>
      </c>
      <c r="D75" s="31">
        <v>1.064846</v>
      </c>
      <c r="E75" s="31">
        <v>0.79549999999999998</v>
      </c>
      <c r="F75" s="31">
        <f t="shared" si="15"/>
        <v>33.858705216844747</v>
      </c>
      <c r="G75" s="31">
        <v>97</v>
      </c>
      <c r="H75" s="31">
        <v>5909.1</v>
      </c>
      <c r="I75" s="33">
        <v>0</v>
      </c>
      <c r="J75" s="31">
        <v>0</v>
      </c>
      <c r="K75" s="31">
        <v>0</v>
      </c>
      <c r="L75" s="31">
        <v>0</v>
      </c>
      <c r="M75" s="31"/>
      <c r="N75" s="109">
        <f t="shared" si="17"/>
        <v>0.36816984587083795</v>
      </c>
    </row>
    <row r="76" spans="1:14" ht="14.25" thickBot="1">
      <c r="A76" s="258"/>
      <c r="B76" s="176" t="s">
        <v>23</v>
      </c>
      <c r="C76" s="31">
        <v>2.7626600699999999</v>
      </c>
      <c r="D76" s="31">
        <v>30.901422929999999</v>
      </c>
      <c r="E76" s="31">
        <v>22.313700000000001</v>
      </c>
      <c r="F76" s="31">
        <f t="shared" si="15"/>
        <v>38.486324231301836</v>
      </c>
      <c r="G76" s="31">
        <v>311</v>
      </c>
      <c r="H76" s="31">
        <v>288740.43134677998</v>
      </c>
      <c r="I76" s="33">
        <v>0</v>
      </c>
      <c r="J76" s="31">
        <v>0</v>
      </c>
      <c r="K76" s="31">
        <v>0</v>
      </c>
      <c r="L76" s="31">
        <v>0</v>
      </c>
      <c r="M76" s="31"/>
      <c r="N76" s="109">
        <f t="shared" si="17"/>
        <v>33.708607344797883</v>
      </c>
    </row>
    <row r="77" spans="1:14" ht="14.25" thickBot="1">
      <c r="A77" s="258"/>
      <c r="B77" s="176" t="s">
        <v>24</v>
      </c>
      <c r="C77" s="31">
        <v>2.6147010000000002</v>
      </c>
      <c r="D77" s="31">
        <v>15.128411</v>
      </c>
      <c r="E77" s="31">
        <v>13.6189</v>
      </c>
      <c r="F77" s="31">
        <f t="shared" si="15"/>
        <v>11.083942168603924</v>
      </c>
      <c r="G77" s="31">
        <v>100</v>
      </c>
      <c r="H77" s="31">
        <v>63785.816623999999</v>
      </c>
      <c r="I77" s="33">
        <v>7</v>
      </c>
      <c r="J77" s="31">
        <v>6.45</v>
      </c>
      <c r="K77" s="31">
        <v>9.8200760000000002</v>
      </c>
      <c r="L77" s="31">
        <v>142</v>
      </c>
      <c r="M77" s="31">
        <f>(K77-L77)/L77*100</f>
        <v>-93.084453521126761</v>
      </c>
      <c r="N77" s="109">
        <f t="shared" si="17"/>
        <v>0.37490310716730452</v>
      </c>
    </row>
    <row r="78" spans="1:14" ht="14.25" thickBot="1">
      <c r="A78" s="258"/>
      <c r="B78" s="176" t="s">
        <v>25</v>
      </c>
      <c r="C78" s="33">
        <v>0</v>
      </c>
      <c r="D78" s="33">
        <v>0</v>
      </c>
      <c r="E78" s="31">
        <v>0</v>
      </c>
      <c r="F78" s="31"/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1">
        <v>0</v>
      </c>
      <c r="M78" s="31"/>
      <c r="N78" s="109"/>
    </row>
    <row r="79" spans="1:14" ht="14.25" thickBot="1">
      <c r="A79" s="258"/>
      <c r="B79" s="176" t="s">
        <v>26</v>
      </c>
      <c r="C79" s="31">
        <v>81.974497</v>
      </c>
      <c r="D79" s="31">
        <v>142.89614700000001</v>
      </c>
      <c r="E79" s="31">
        <v>121.7978</v>
      </c>
      <c r="F79" s="31">
        <f>(D79-E79)/E79*100</f>
        <v>17.322436858465441</v>
      </c>
      <c r="G79" s="31">
        <v>5664</v>
      </c>
      <c r="H79" s="31">
        <v>725085.52</v>
      </c>
      <c r="I79" s="33">
        <v>285</v>
      </c>
      <c r="J79" s="31">
        <v>11.649896999999999</v>
      </c>
      <c r="K79" s="31">
        <v>57.478707999999997</v>
      </c>
      <c r="L79" s="31">
        <v>135.0872</v>
      </c>
      <c r="M79" s="31">
        <f>(K79-L79)/L79*100</f>
        <v>-57.450662979171973</v>
      </c>
      <c r="N79" s="109">
        <f>D79/D209*100</f>
        <v>6.2112703782361471</v>
      </c>
    </row>
    <row r="80" spans="1:14" ht="14.25" thickBot="1">
      <c r="A80" s="258"/>
      <c r="B80" s="176" t="s">
        <v>27</v>
      </c>
      <c r="C80" s="31">
        <v>0</v>
      </c>
      <c r="D80" s="31">
        <v>0</v>
      </c>
      <c r="E80" s="31">
        <v>0</v>
      </c>
      <c r="F80" s="31" t="e">
        <f>(D80-E80)/E80*100</f>
        <v>#DIV/0!</v>
      </c>
      <c r="G80" s="31">
        <v>0</v>
      </c>
      <c r="H80" s="31">
        <v>0</v>
      </c>
      <c r="I80" s="33">
        <v>0</v>
      </c>
      <c r="J80" s="31">
        <v>0</v>
      </c>
      <c r="K80" s="31">
        <v>0</v>
      </c>
      <c r="L80" s="31">
        <v>0</v>
      </c>
      <c r="M80" s="31"/>
      <c r="N80" s="109">
        <f>D80/D210*100</f>
        <v>0</v>
      </c>
    </row>
    <row r="81" spans="1:14" ht="14.25" thickBot="1">
      <c r="A81" s="258"/>
      <c r="B81" s="14" t="s">
        <v>28</v>
      </c>
      <c r="C81" s="34">
        <v>0</v>
      </c>
      <c r="D81" s="34">
        <v>0</v>
      </c>
      <c r="E81" s="34">
        <v>0</v>
      </c>
      <c r="F81" s="31" t="e">
        <f>(D81-E81)/E81*100</f>
        <v>#DIV/0!</v>
      </c>
      <c r="G81" s="34">
        <v>0</v>
      </c>
      <c r="H81" s="34">
        <v>0</v>
      </c>
      <c r="I81" s="33">
        <v>0</v>
      </c>
      <c r="J81" s="31">
        <v>0</v>
      </c>
      <c r="K81" s="31">
        <v>0</v>
      </c>
      <c r="L81" s="31">
        <v>0</v>
      </c>
      <c r="M81" s="31"/>
      <c r="N81" s="109">
        <f>D81/D211*100</f>
        <v>0</v>
      </c>
    </row>
    <row r="82" spans="1:14" ht="14.25" thickBot="1">
      <c r="A82" s="258"/>
      <c r="B82" s="14" t="s">
        <v>29</v>
      </c>
      <c r="C82" s="34">
        <v>0</v>
      </c>
      <c r="D82" s="34">
        <v>0</v>
      </c>
      <c r="E82" s="34">
        <v>0</v>
      </c>
      <c r="F82" s="31"/>
      <c r="G82" s="27">
        <v>0</v>
      </c>
      <c r="H82" s="27">
        <v>0</v>
      </c>
      <c r="I82" s="31">
        <v>0</v>
      </c>
      <c r="J82" s="31">
        <v>0</v>
      </c>
      <c r="K82" s="31">
        <v>0</v>
      </c>
      <c r="L82" s="31">
        <v>0</v>
      </c>
      <c r="M82" s="31"/>
      <c r="N82" s="109"/>
    </row>
    <row r="83" spans="1:14" ht="14.25" thickBot="1">
      <c r="A83" s="258"/>
      <c r="B83" s="14" t="s">
        <v>30</v>
      </c>
      <c r="C83" s="34">
        <v>0</v>
      </c>
      <c r="D83" s="34">
        <v>0</v>
      </c>
      <c r="E83" s="34">
        <v>0</v>
      </c>
      <c r="F83" s="31"/>
      <c r="G83" s="34">
        <v>0</v>
      </c>
      <c r="H83" s="34">
        <v>0</v>
      </c>
      <c r="I83" s="34">
        <v>0</v>
      </c>
      <c r="J83" s="34">
        <v>0</v>
      </c>
      <c r="K83" s="34">
        <v>0</v>
      </c>
      <c r="L83" s="34">
        <v>0</v>
      </c>
      <c r="M83" s="31"/>
      <c r="N83" s="109"/>
    </row>
    <row r="84" spans="1:14" ht="14.25" thickBot="1">
      <c r="A84" s="259"/>
      <c r="B84" s="15" t="s">
        <v>31</v>
      </c>
      <c r="C84" s="16">
        <f t="shared" ref="C84:K84" si="18">C72+C74+C75+C76+C77+C78+C79+C80</f>
        <v>149.34918707</v>
      </c>
      <c r="D84" s="16">
        <f t="shared" si="18"/>
        <v>708.49017693000008</v>
      </c>
      <c r="E84" s="16">
        <v>543.37879999999996</v>
      </c>
      <c r="F84" s="16">
        <f>(D84-E84)/E84*100</f>
        <v>30.386054246135501</v>
      </c>
      <c r="G84" s="16">
        <f t="shared" si="18"/>
        <v>10699</v>
      </c>
      <c r="H84" s="16">
        <f t="shared" si="18"/>
        <v>1545458.2275767799</v>
      </c>
      <c r="I84" s="16">
        <f t="shared" si="18"/>
        <v>668</v>
      </c>
      <c r="J84" s="16">
        <f t="shared" si="18"/>
        <v>28.794191999999999</v>
      </c>
      <c r="K84" s="16">
        <f t="shared" si="18"/>
        <v>307.979737</v>
      </c>
      <c r="L84" s="16">
        <v>568.18959999999993</v>
      </c>
      <c r="M84" s="16">
        <f t="shared" ref="M84:M86" si="19">(K84-L84)/L84*100</f>
        <v>-45.796308661756562</v>
      </c>
      <c r="N84" s="110">
        <f>D84/D214*100</f>
        <v>2.0215318464274037</v>
      </c>
    </row>
    <row r="85" spans="1:14" ht="14.25" thickTop="1">
      <c r="A85" s="269" t="s">
        <v>66</v>
      </c>
      <c r="B85" s="176" t="s">
        <v>19</v>
      </c>
      <c r="C85" s="71">
        <v>34.14</v>
      </c>
      <c r="D85" s="71">
        <v>322.5</v>
      </c>
      <c r="E85" s="71">
        <v>313.72000000000003</v>
      </c>
      <c r="F85" s="31">
        <f>(D85-E85)/E85*100</f>
        <v>2.7986739767945847</v>
      </c>
      <c r="G85" s="72">
        <v>2509</v>
      </c>
      <c r="H85" s="72">
        <v>191465.8</v>
      </c>
      <c r="I85" s="72">
        <v>211</v>
      </c>
      <c r="J85" s="72">
        <v>15.69</v>
      </c>
      <c r="K85" s="72">
        <v>111.77</v>
      </c>
      <c r="L85" s="72">
        <v>322.16000000000003</v>
      </c>
      <c r="M85" s="31">
        <f t="shared" si="19"/>
        <v>-65.306059101067802</v>
      </c>
      <c r="N85" s="109">
        <f>D85/D202*100</f>
        <v>1.5993645078220826</v>
      </c>
    </row>
    <row r="86" spans="1:14">
      <c r="A86" s="269"/>
      <c r="B86" s="176" t="s">
        <v>20</v>
      </c>
      <c r="C86" s="72">
        <v>14.36</v>
      </c>
      <c r="D86" s="72">
        <v>132.66999999999999</v>
      </c>
      <c r="E86" s="72">
        <v>98.83</v>
      </c>
      <c r="F86" s="31">
        <f>(D86-E86)/E86*100</f>
        <v>34.240615197814414</v>
      </c>
      <c r="G86" s="72">
        <v>1301</v>
      </c>
      <c r="H86" s="72">
        <v>26080</v>
      </c>
      <c r="I86" s="72">
        <v>97</v>
      </c>
      <c r="J86" s="72">
        <v>6.45</v>
      </c>
      <c r="K86" s="72">
        <v>24.45</v>
      </c>
      <c r="L86" s="72">
        <v>93.78</v>
      </c>
      <c r="M86" s="31">
        <f t="shared" si="19"/>
        <v>-73.928342930262318</v>
      </c>
      <c r="N86" s="109">
        <f>D86/D203*100</f>
        <v>1.9878111200860304</v>
      </c>
    </row>
    <row r="87" spans="1:14">
      <c r="A87" s="269"/>
      <c r="B87" s="176" t="s">
        <v>21</v>
      </c>
      <c r="C87" s="72"/>
      <c r="D87" s="72"/>
      <c r="E87" s="72"/>
      <c r="F87" s="31"/>
      <c r="G87" s="72"/>
      <c r="H87" s="72"/>
      <c r="I87" s="72"/>
      <c r="J87" s="72"/>
      <c r="K87" s="72"/>
      <c r="L87" s="72"/>
      <c r="M87" s="31"/>
      <c r="N87" s="109"/>
    </row>
    <row r="88" spans="1:14">
      <c r="A88" s="269"/>
      <c r="B88" s="176" t="s">
        <v>22</v>
      </c>
      <c r="C88" s="72"/>
      <c r="D88" s="72"/>
      <c r="E88" s="72">
        <v>3.0000000000000001E-3</v>
      </c>
      <c r="F88" s="31"/>
      <c r="G88" s="72">
        <v>1</v>
      </c>
      <c r="H88" s="72">
        <v>122.6</v>
      </c>
      <c r="I88" s="72"/>
      <c r="J88" s="72"/>
      <c r="K88" s="72"/>
      <c r="L88" s="72"/>
      <c r="M88" s="31"/>
      <c r="N88" s="109">
        <f>D88/D205*100</f>
        <v>0</v>
      </c>
    </row>
    <row r="89" spans="1:14">
      <c r="A89" s="269"/>
      <c r="B89" s="176" t="s">
        <v>23</v>
      </c>
      <c r="C89" s="72"/>
      <c r="D89" s="72"/>
      <c r="E89" s="72"/>
      <c r="F89" s="31"/>
      <c r="G89" s="72"/>
      <c r="H89" s="72"/>
      <c r="I89" s="72"/>
      <c r="J89" s="72"/>
      <c r="K89" s="72"/>
      <c r="L89" s="72"/>
      <c r="M89" s="31"/>
      <c r="N89" s="109"/>
    </row>
    <row r="90" spans="1:14">
      <c r="A90" s="269"/>
      <c r="B90" s="176" t="s">
        <v>24</v>
      </c>
      <c r="C90" s="72">
        <v>0.85</v>
      </c>
      <c r="D90" s="72">
        <v>9.4</v>
      </c>
      <c r="E90" s="72">
        <v>7.42</v>
      </c>
      <c r="F90" s="31"/>
      <c r="G90" s="72">
        <v>12</v>
      </c>
      <c r="H90" s="72">
        <v>12381</v>
      </c>
      <c r="I90" s="72">
        <v>3</v>
      </c>
      <c r="J90" s="72">
        <v>0.08</v>
      </c>
      <c r="K90" s="72">
        <v>0.1</v>
      </c>
      <c r="L90" s="72">
        <v>2.2599999999999998</v>
      </c>
      <c r="M90" s="31"/>
      <c r="N90" s="109">
        <f>D90/D207*100</f>
        <v>0.2329450996124221</v>
      </c>
    </row>
    <row r="91" spans="1:14">
      <c r="A91" s="269"/>
      <c r="B91" s="176" t="s">
        <v>25</v>
      </c>
      <c r="C91" s="74"/>
      <c r="D91" s="74"/>
      <c r="E91" s="74"/>
      <c r="F91" s="31"/>
      <c r="G91" s="74"/>
      <c r="H91" s="74"/>
      <c r="I91" s="74"/>
      <c r="J91" s="74"/>
      <c r="K91" s="74"/>
      <c r="L91" s="74"/>
      <c r="M91" s="31"/>
      <c r="N91" s="109"/>
    </row>
    <row r="92" spans="1:14">
      <c r="A92" s="269"/>
      <c r="B92" s="176" t="s">
        <v>26</v>
      </c>
      <c r="C92" s="72">
        <v>2.0299999999999998</v>
      </c>
      <c r="D92" s="72">
        <v>13.64</v>
      </c>
      <c r="E92" s="72">
        <v>8.9499999999999993</v>
      </c>
      <c r="F92" s="31">
        <f>(D92-E92)/E92*100</f>
        <v>52.402234636871526</v>
      </c>
      <c r="G92" s="72">
        <v>916</v>
      </c>
      <c r="H92" s="72">
        <v>41001.699999999997</v>
      </c>
      <c r="I92" s="72">
        <v>1</v>
      </c>
      <c r="J92" s="72"/>
      <c r="K92" s="72">
        <v>0</v>
      </c>
      <c r="L92" s="72">
        <v>0.03</v>
      </c>
      <c r="M92" s="31">
        <f>(K92-L92)/L92*100</f>
        <v>-100</v>
      </c>
      <c r="N92" s="109">
        <f>D92/D209*100</f>
        <v>0.59289021949025011</v>
      </c>
    </row>
    <row r="93" spans="1:14">
      <c r="A93" s="269"/>
      <c r="B93" s="176" t="s">
        <v>27</v>
      </c>
      <c r="C93" s="31"/>
      <c r="D93" s="31">
        <v>1E-3</v>
      </c>
      <c r="E93" s="31"/>
      <c r="F93" s="31"/>
      <c r="G93" s="72">
        <v>3</v>
      </c>
      <c r="H93" s="72">
        <v>3</v>
      </c>
      <c r="I93" s="72"/>
      <c r="J93" s="72"/>
      <c r="K93" s="72"/>
      <c r="L93" s="72"/>
      <c r="M93" s="31"/>
      <c r="N93" s="109"/>
    </row>
    <row r="94" spans="1:14">
      <c r="A94" s="269"/>
      <c r="B94" s="14" t="s">
        <v>28</v>
      </c>
      <c r="C94" s="34"/>
      <c r="D94" s="34"/>
      <c r="E94" s="34"/>
      <c r="F94" s="31"/>
      <c r="G94" s="34"/>
      <c r="H94" s="34"/>
      <c r="I94" s="34"/>
      <c r="J94" s="34"/>
      <c r="K94" s="34"/>
      <c r="L94" s="34"/>
      <c r="M94" s="31"/>
      <c r="N94" s="109"/>
    </row>
    <row r="95" spans="1:14">
      <c r="A95" s="269"/>
      <c r="B95" s="14" t="s">
        <v>29</v>
      </c>
      <c r="C95" s="34"/>
      <c r="D95" s="34"/>
      <c r="E95" s="34"/>
      <c r="F95" s="31"/>
      <c r="G95" s="34"/>
      <c r="H95" s="34"/>
      <c r="I95" s="34"/>
      <c r="J95" s="34"/>
      <c r="K95" s="34"/>
      <c r="L95" s="34"/>
      <c r="M95" s="31"/>
      <c r="N95" s="109"/>
    </row>
    <row r="96" spans="1:14">
      <c r="A96" s="269"/>
      <c r="B96" s="14" t="s">
        <v>30</v>
      </c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109"/>
    </row>
    <row r="97" spans="1:14" ht="14.25" thickBot="1">
      <c r="A97" s="256"/>
      <c r="B97" s="15" t="s">
        <v>31</v>
      </c>
      <c r="C97" s="16">
        <f t="shared" ref="C97:K97" si="20">C85+C87+C88+C89+C90+C91+C92+C93</f>
        <v>37.020000000000003</v>
      </c>
      <c r="D97" s="16">
        <f t="shared" si="20"/>
        <v>345.54099999999994</v>
      </c>
      <c r="E97" s="16">
        <v>330.09300000000002</v>
      </c>
      <c r="F97" s="16">
        <f>(D97-E97)/E97*100</f>
        <v>4.6798932422074753</v>
      </c>
      <c r="G97" s="16">
        <f t="shared" si="20"/>
        <v>3441</v>
      </c>
      <c r="H97" s="16">
        <f t="shared" si="20"/>
        <v>244974.09999999998</v>
      </c>
      <c r="I97" s="16">
        <f t="shared" si="20"/>
        <v>215</v>
      </c>
      <c r="J97" s="16">
        <f t="shared" si="20"/>
        <v>15.77</v>
      </c>
      <c r="K97" s="16">
        <f t="shared" si="20"/>
        <v>111.86999999999999</v>
      </c>
      <c r="L97" s="16">
        <v>324.45</v>
      </c>
      <c r="M97" s="16">
        <f t="shared" ref="M97:M99" si="21">(K97-L97)/L97*100</f>
        <v>-65.520110957004164</v>
      </c>
      <c r="N97" s="110">
        <f>D97/D214*100</f>
        <v>0.9859305866076763</v>
      </c>
    </row>
    <row r="98" spans="1:14" ht="15" thickTop="1" thickBot="1">
      <c r="A98" s="258" t="s">
        <v>90</v>
      </c>
      <c r="B98" s="176" t="s">
        <v>19</v>
      </c>
      <c r="C98" s="31">
        <v>23.276603999999999</v>
      </c>
      <c r="D98" s="31">
        <v>254.79263399999999</v>
      </c>
      <c r="E98" s="31">
        <v>103.025389</v>
      </c>
      <c r="F98" s="31">
        <f>(D98-E98)/E98*100</f>
        <v>147.31052847565564</v>
      </c>
      <c r="G98" s="31">
        <v>2710</v>
      </c>
      <c r="H98" s="31">
        <v>205616.32132000002</v>
      </c>
      <c r="I98" s="31">
        <v>301</v>
      </c>
      <c r="J98" s="31">
        <v>5.2355000000000018</v>
      </c>
      <c r="K98" s="31">
        <v>36.041024</v>
      </c>
      <c r="L98" s="31">
        <v>55.696010000000001</v>
      </c>
      <c r="M98" s="31">
        <f t="shared" si="21"/>
        <v>-35.28975594481544</v>
      </c>
      <c r="N98" s="109">
        <f>D98/D202*100</f>
        <v>1.263585412942952</v>
      </c>
    </row>
    <row r="99" spans="1:14" ht="14.25" thickBot="1">
      <c r="A99" s="258"/>
      <c r="B99" s="176" t="s">
        <v>20</v>
      </c>
      <c r="C99" s="28">
        <v>9.7131170000000004</v>
      </c>
      <c r="D99" s="28">
        <v>115.918173</v>
      </c>
      <c r="E99" s="33">
        <v>22.691441000000001</v>
      </c>
      <c r="F99" s="31">
        <f>(D99-E99)/E99*100</f>
        <v>410.84535794795931</v>
      </c>
      <c r="G99" s="31">
        <v>1389</v>
      </c>
      <c r="H99" s="31">
        <v>27780</v>
      </c>
      <c r="I99" s="31">
        <v>152</v>
      </c>
      <c r="J99" s="31">
        <v>2.7994999999999983</v>
      </c>
      <c r="K99" s="31">
        <v>13.855673999999999</v>
      </c>
      <c r="L99" s="31">
        <v>2.470901</v>
      </c>
      <c r="M99" s="31">
        <f t="shared" si="21"/>
        <v>460.75391122509564</v>
      </c>
      <c r="N99" s="109">
        <f>D99/D203*100</f>
        <v>1.7368164114679754</v>
      </c>
    </row>
    <row r="100" spans="1:14" ht="14.25" thickBot="1">
      <c r="A100" s="258"/>
      <c r="B100" s="176" t="s">
        <v>21</v>
      </c>
      <c r="C100" s="31">
        <v>0</v>
      </c>
      <c r="D100" s="31">
        <v>0.70754700000000004</v>
      </c>
      <c r="E100" s="31">
        <v>0.84905699999999995</v>
      </c>
      <c r="F100" s="31"/>
      <c r="G100" s="31">
        <v>2</v>
      </c>
      <c r="H100" s="31">
        <v>1300</v>
      </c>
      <c r="I100" s="31">
        <v>0</v>
      </c>
      <c r="J100" s="31"/>
      <c r="K100" s="31">
        <v>0</v>
      </c>
      <c r="L100" s="31"/>
      <c r="M100" s="31"/>
      <c r="N100" s="109"/>
    </row>
    <row r="101" spans="1:14" ht="14.25" thickBot="1">
      <c r="A101" s="258"/>
      <c r="B101" s="176" t="s">
        <v>22</v>
      </c>
      <c r="C101" s="31">
        <v>1.6697999999999998E-2</v>
      </c>
      <c r="D101" s="31">
        <v>4.8017999999999998E-2</v>
      </c>
      <c r="E101" s="31">
        <v>0</v>
      </c>
      <c r="F101" s="31"/>
      <c r="G101" s="31">
        <v>5</v>
      </c>
      <c r="H101" s="31">
        <v>446.3</v>
      </c>
      <c r="I101" s="31">
        <v>1</v>
      </c>
      <c r="J101" s="31"/>
      <c r="K101" s="31">
        <v>0.01</v>
      </c>
      <c r="L101" s="31"/>
      <c r="M101" s="31"/>
      <c r="N101" s="109"/>
    </row>
    <row r="102" spans="1:14" ht="14.25" thickBot="1">
      <c r="A102" s="258"/>
      <c r="B102" s="176" t="s">
        <v>23</v>
      </c>
      <c r="C102" s="31">
        <v>0</v>
      </c>
      <c r="D102" s="31">
        <v>0</v>
      </c>
      <c r="E102" s="31">
        <v>0.81045400000000001</v>
      </c>
      <c r="F102" s="31"/>
      <c r="G102" s="31">
        <v>0</v>
      </c>
      <c r="H102" s="31">
        <v>0</v>
      </c>
      <c r="I102" s="31">
        <v>1</v>
      </c>
      <c r="J102" s="31">
        <v>0</v>
      </c>
      <c r="K102" s="31">
        <v>0.01</v>
      </c>
      <c r="L102" s="31"/>
      <c r="M102" s="31"/>
      <c r="N102" s="109"/>
    </row>
    <row r="103" spans="1:14" ht="14.25" thickBot="1">
      <c r="A103" s="258"/>
      <c r="B103" s="176" t="s">
        <v>24</v>
      </c>
      <c r="C103" s="31">
        <v>0.55797099999999999</v>
      </c>
      <c r="D103" s="31">
        <v>19.317605</v>
      </c>
      <c r="E103" s="31">
        <v>30.953120000000002</v>
      </c>
      <c r="F103" s="31"/>
      <c r="G103" s="31">
        <v>27</v>
      </c>
      <c r="H103" s="31">
        <v>28298.4715</v>
      </c>
      <c r="I103" s="31">
        <v>5</v>
      </c>
      <c r="J103" s="31">
        <v>0.42969999999999997</v>
      </c>
      <c r="K103" s="31">
        <v>2.4909539999999999</v>
      </c>
      <c r="L103" s="31">
        <v>3.9635379999999998</v>
      </c>
      <c r="M103" s="31"/>
      <c r="N103" s="109">
        <f>D103/D207*100</f>
        <v>0.47871717244664075</v>
      </c>
    </row>
    <row r="104" spans="1:14" ht="14.25" thickBot="1">
      <c r="A104" s="258"/>
      <c r="B104" s="176" t="s">
        <v>25</v>
      </c>
      <c r="C104" s="28">
        <v>0.67346499999999998</v>
      </c>
      <c r="D104" s="28">
        <v>60.192504000000007</v>
      </c>
      <c r="E104" s="33"/>
      <c r="F104" s="31"/>
      <c r="G104" s="31">
        <v>58</v>
      </c>
      <c r="H104" s="31">
        <v>2253.9771999999998</v>
      </c>
      <c r="I104" s="31">
        <v>119</v>
      </c>
      <c r="J104" s="31">
        <v>11.669800000000009</v>
      </c>
      <c r="K104" s="31">
        <v>83.302423000000005</v>
      </c>
      <c r="L104" s="31"/>
      <c r="M104" s="31"/>
      <c r="N104" s="109"/>
    </row>
    <row r="105" spans="1:14" ht="14.25" thickBot="1">
      <c r="A105" s="258"/>
      <c r="B105" s="176" t="s">
        <v>26</v>
      </c>
      <c r="C105" s="31">
        <v>1.854857</v>
      </c>
      <c r="D105" s="31">
        <v>25.128613999999999</v>
      </c>
      <c r="E105" s="31">
        <v>64.300303</v>
      </c>
      <c r="F105" s="31">
        <f>(D105-E105)/E105*100</f>
        <v>-60.919913550018578</v>
      </c>
      <c r="G105" s="31">
        <v>817</v>
      </c>
      <c r="H105" s="31">
        <v>80072.534</v>
      </c>
      <c r="I105" s="31">
        <v>43</v>
      </c>
      <c r="J105" s="31">
        <v>1.5731000000000002</v>
      </c>
      <c r="K105" s="31">
        <v>24.228539000000001</v>
      </c>
      <c r="L105" s="31"/>
      <c r="M105" s="31"/>
      <c r="N105" s="109">
        <f>D105/D209*100</f>
        <v>1.0922660901719774</v>
      </c>
    </row>
    <row r="106" spans="1:14" ht="14.25" thickBot="1">
      <c r="A106" s="258"/>
      <c r="B106" s="176" t="s">
        <v>27</v>
      </c>
      <c r="C106" s="31">
        <v>0</v>
      </c>
      <c r="D106" s="31">
        <v>0</v>
      </c>
      <c r="E106" s="31">
        <v>2.1083910000000001</v>
      </c>
      <c r="F106" s="31"/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/>
      <c r="N106" s="109"/>
    </row>
    <row r="107" spans="1:14" ht="14.25" thickBot="1">
      <c r="A107" s="258"/>
      <c r="B107" s="14" t="s">
        <v>28</v>
      </c>
      <c r="C107" s="31">
        <v>0</v>
      </c>
      <c r="D107" s="31">
        <v>0</v>
      </c>
      <c r="E107" s="31"/>
      <c r="F107" s="31"/>
      <c r="G107" s="31">
        <v>0</v>
      </c>
      <c r="H107" s="31">
        <v>0</v>
      </c>
      <c r="I107" s="31">
        <v>0</v>
      </c>
      <c r="J107" s="31"/>
      <c r="K107" s="31"/>
      <c r="L107" s="31"/>
      <c r="M107" s="31"/>
      <c r="N107" s="109"/>
    </row>
    <row r="108" spans="1:14" ht="14.25" thickBot="1">
      <c r="A108" s="258"/>
      <c r="B108" s="14" t="s">
        <v>29</v>
      </c>
      <c r="C108" s="31">
        <v>0</v>
      </c>
      <c r="D108" s="31">
        <v>0</v>
      </c>
      <c r="E108" s="31"/>
      <c r="F108" s="31"/>
      <c r="G108" s="31">
        <v>0</v>
      </c>
      <c r="H108" s="31">
        <v>0</v>
      </c>
      <c r="I108" s="31">
        <v>0</v>
      </c>
      <c r="J108" s="31"/>
      <c r="K108" s="31"/>
      <c r="L108" s="31"/>
      <c r="M108" s="31"/>
      <c r="N108" s="109"/>
    </row>
    <row r="109" spans="1:14" ht="14.25" thickBot="1">
      <c r="A109" s="258"/>
      <c r="B109" s="14" t="s">
        <v>30</v>
      </c>
      <c r="C109" s="31">
        <v>0</v>
      </c>
      <c r="D109" s="31">
        <v>0</v>
      </c>
      <c r="E109" s="31"/>
      <c r="F109" s="31"/>
      <c r="G109" s="31">
        <v>0</v>
      </c>
      <c r="H109" s="31">
        <v>0</v>
      </c>
      <c r="I109" s="31">
        <v>0</v>
      </c>
      <c r="J109" s="31"/>
      <c r="K109" s="31"/>
      <c r="L109" s="31"/>
      <c r="M109" s="31"/>
      <c r="N109" s="109"/>
    </row>
    <row r="110" spans="1:14" ht="14.25" thickBot="1">
      <c r="A110" s="259"/>
      <c r="B110" s="15" t="s">
        <v>31</v>
      </c>
      <c r="C110" s="16">
        <f t="shared" ref="C110:K110" si="22">C98+C100+C101+C102+C103+C104+C105+C106</f>
        <v>26.379594999999998</v>
      </c>
      <c r="D110" s="16">
        <f t="shared" si="22"/>
        <v>360.18692199999998</v>
      </c>
      <c r="E110" s="16">
        <v>202.04671400000004</v>
      </c>
      <c r="F110" s="16">
        <f t="shared" ref="F110:F116" si="23">(D110-E110)/E110*100</f>
        <v>78.269131365333621</v>
      </c>
      <c r="G110" s="16">
        <f t="shared" si="22"/>
        <v>3619</v>
      </c>
      <c r="H110" s="16">
        <f t="shared" si="22"/>
        <v>317987.60402000003</v>
      </c>
      <c r="I110" s="16">
        <f t="shared" si="22"/>
        <v>470</v>
      </c>
      <c r="J110" s="16">
        <f t="shared" si="22"/>
        <v>18.908100000000012</v>
      </c>
      <c r="K110" s="16">
        <f t="shared" si="22"/>
        <v>146.08294000000001</v>
      </c>
      <c r="L110" s="16">
        <v>59.659548000000001</v>
      </c>
      <c r="M110" s="16">
        <f t="shared" ref="M110:M112" si="24">(K110-L110)/L110*100</f>
        <v>144.86095670721474</v>
      </c>
      <c r="N110" s="110">
        <f>D110/D214*100</f>
        <v>1.0277197302082053</v>
      </c>
    </row>
    <row r="111" spans="1:14" ht="15" thickTop="1" thickBot="1">
      <c r="A111" s="260" t="s">
        <v>38</v>
      </c>
      <c r="B111" s="18" t="s">
        <v>19</v>
      </c>
      <c r="C111" s="88">
        <v>67.38</v>
      </c>
      <c r="D111" s="88">
        <v>845.2</v>
      </c>
      <c r="E111" s="88">
        <v>449.501913</v>
      </c>
      <c r="F111" s="111">
        <f t="shared" si="23"/>
        <v>88.03034549043177</v>
      </c>
      <c r="G111" s="89">
        <v>4848</v>
      </c>
      <c r="H111" s="89">
        <v>420424.34</v>
      </c>
      <c r="I111" s="89">
        <v>549</v>
      </c>
      <c r="J111" s="89">
        <v>71.819999999999993</v>
      </c>
      <c r="K111" s="89">
        <v>219.77</v>
      </c>
      <c r="L111" s="89">
        <v>257.841475</v>
      </c>
      <c r="M111" s="111">
        <f t="shared" si="24"/>
        <v>-14.765458117240446</v>
      </c>
      <c r="N111" s="112">
        <f t="shared" ref="N111:N116" si="25">D111/D202*100</f>
        <v>4.1915748279417802</v>
      </c>
    </row>
    <row r="112" spans="1:14" ht="14.25" thickBot="1">
      <c r="A112" s="258"/>
      <c r="B112" s="176" t="s">
        <v>20</v>
      </c>
      <c r="C112" s="89">
        <v>22.464670000000002</v>
      </c>
      <c r="D112" s="89">
        <v>245.791416</v>
      </c>
      <c r="E112" s="89">
        <v>85.674436999999998</v>
      </c>
      <c r="F112" s="31">
        <f t="shared" si="23"/>
        <v>186.89002765200547</v>
      </c>
      <c r="G112" s="89">
        <v>2325</v>
      </c>
      <c r="H112" s="89">
        <v>46400</v>
      </c>
      <c r="I112" s="89">
        <v>227</v>
      </c>
      <c r="J112" s="89">
        <v>43.750200999999997</v>
      </c>
      <c r="K112" s="89">
        <v>107.03351499999999</v>
      </c>
      <c r="L112" s="89">
        <v>86.050272000000007</v>
      </c>
      <c r="M112" s="31">
        <f t="shared" si="24"/>
        <v>24.384865395893211</v>
      </c>
      <c r="N112" s="109">
        <f t="shared" si="25"/>
        <v>3.6827233733812581</v>
      </c>
    </row>
    <row r="113" spans="1:14" ht="14.25" thickBot="1">
      <c r="A113" s="258"/>
      <c r="B113" s="176" t="s">
        <v>21</v>
      </c>
      <c r="C113" s="89">
        <v>0</v>
      </c>
      <c r="D113" s="89">
        <v>2.1604749999999999</v>
      </c>
      <c r="E113" s="89">
        <v>2.5050409999999999</v>
      </c>
      <c r="F113" s="31">
        <f t="shared" si="23"/>
        <v>-13.754904610343702</v>
      </c>
      <c r="G113" s="89">
        <v>5</v>
      </c>
      <c r="H113" s="89">
        <v>1664.3867</v>
      </c>
      <c r="I113" s="89">
        <v>0</v>
      </c>
      <c r="J113" s="89">
        <v>0</v>
      </c>
      <c r="K113" s="89">
        <v>0</v>
      </c>
      <c r="L113" s="89"/>
      <c r="M113" s="31"/>
      <c r="N113" s="109">
        <f t="shared" si="25"/>
        <v>0.19329300372408847</v>
      </c>
    </row>
    <row r="114" spans="1:14" ht="14.25" thickBot="1">
      <c r="A114" s="258"/>
      <c r="B114" s="176" t="s">
        <v>22</v>
      </c>
      <c r="C114" s="89">
        <v>8.7923000000000015E-2</v>
      </c>
      <c r="D114" s="89">
        <v>1.648366</v>
      </c>
      <c r="E114" s="89">
        <v>0.62261</v>
      </c>
      <c r="F114" s="31">
        <f t="shared" si="23"/>
        <v>164.75096770048665</v>
      </c>
      <c r="G114" s="89">
        <v>122</v>
      </c>
      <c r="H114" s="89">
        <v>29302.400000000001</v>
      </c>
      <c r="I114" s="89">
        <v>1</v>
      </c>
      <c r="J114" s="89">
        <v>0</v>
      </c>
      <c r="K114" s="89">
        <v>0.15</v>
      </c>
      <c r="L114" s="89">
        <v>0.15</v>
      </c>
      <c r="M114" s="31"/>
      <c r="N114" s="109">
        <f t="shared" si="25"/>
        <v>0.56992152495171111</v>
      </c>
    </row>
    <row r="115" spans="1:14" ht="14.25" thickBot="1">
      <c r="A115" s="258"/>
      <c r="B115" s="176" t="s">
        <v>23</v>
      </c>
      <c r="C115" s="89">
        <v>0</v>
      </c>
      <c r="D115" s="90">
        <v>7.7923999999999993E-2</v>
      </c>
      <c r="E115" s="90">
        <v>0.14113200000000001</v>
      </c>
      <c r="F115" s="31">
        <f t="shared" si="23"/>
        <v>-44.786441062267954</v>
      </c>
      <c r="G115" s="89">
        <v>14</v>
      </c>
      <c r="H115" s="89">
        <v>4.2</v>
      </c>
      <c r="I115" s="89">
        <v>0</v>
      </c>
      <c r="J115" s="89">
        <v>0</v>
      </c>
      <c r="K115" s="89">
        <v>0</v>
      </c>
      <c r="L115" s="89"/>
      <c r="M115" s="31"/>
      <c r="N115" s="109">
        <f t="shared" si="25"/>
        <v>8.5002866200894089E-2</v>
      </c>
    </row>
    <row r="116" spans="1:14" ht="14.25" thickBot="1">
      <c r="A116" s="258"/>
      <c r="B116" s="176" t="s">
        <v>24</v>
      </c>
      <c r="C116" s="89">
        <v>1.3443449999999999</v>
      </c>
      <c r="D116" s="89">
        <v>18.369401</v>
      </c>
      <c r="E116" s="89">
        <v>3.9404710000000001</v>
      </c>
      <c r="F116" s="31">
        <f t="shared" si="23"/>
        <v>366.17272402207755</v>
      </c>
      <c r="G116" s="89">
        <v>298</v>
      </c>
      <c r="H116" s="89">
        <v>7673.3529000000008</v>
      </c>
      <c r="I116" s="89">
        <v>12</v>
      </c>
      <c r="J116" s="89">
        <v>1.78</v>
      </c>
      <c r="K116" s="89">
        <v>8.7954450000000008</v>
      </c>
      <c r="L116" s="89">
        <v>7.5797330000000001</v>
      </c>
      <c r="M116" s="31">
        <f>(K116-L116)/L116*100</f>
        <v>16.03898184804136</v>
      </c>
      <c r="N116" s="109">
        <f t="shared" si="25"/>
        <v>0.45521935593250279</v>
      </c>
    </row>
    <row r="117" spans="1:14" ht="14.25" thickBot="1">
      <c r="A117" s="258"/>
      <c r="B117" s="176" t="s">
        <v>25</v>
      </c>
      <c r="C117" s="89"/>
      <c r="D117" s="89"/>
      <c r="E117" s="89"/>
      <c r="F117" s="31"/>
      <c r="G117" s="89"/>
      <c r="H117" s="89"/>
      <c r="I117" s="89"/>
      <c r="J117" s="89"/>
      <c r="K117" s="89"/>
      <c r="L117" s="89"/>
      <c r="M117" s="31"/>
      <c r="N117" s="109"/>
    </row>
    <row r="118" spans="1:14" ht="14.25" thickBot="1">
      <c r="A118" s="258"/>
      <c r="B118" s="176" t="s">
        <v>26</v>
      </c>
      <c r="C118" s="89">
        <v>3.55</v>
      </c>
      <c r="D118" s="89">
        <v>27.47</v>
      </c>
      <c r="E118" s="89">
        <v>38.535392999999999</v>
      </c>
      <c r="F118" s="31">
        <f>(D118-E118)/E118*100</f>
        <v>-28.714882964862976</v>
      </c>
      <c r="G118" s="89">
        <v>1322</v>
      </c>
      <c r="H118" s="89">
        <v>169450.73</v>
      </c>
      <c r="I118" s="89">
        <v>59</v>
      </c>
      <c r="J118" s="89">
        <v>1.0116689999999999</v>
      </c>
      <c r="K118" s="89">
        <v>20.7</v>
      </c>
      <c r="L118" s="89">
        <v>8.4127279999999995</v>
      </c>
      <c r="M118" s="31">
        <f>(K118-L118)/L118*100</f>
        <v>146.05573840019554</v>
      </c>
      <c r="N118" s="109">
        <f>D118/D209*100</f>
        <v>1.19403917370947</v>
      </c>
    </row>
    <row r="119" spans="1:14" ht="14.25" thickBot="1">
      <c r="A119" s="258"/>
      <c r="B119" s="176" t="s">
        <v>27</v>
      </c>
      <c r="C119" s="89">
        <v>0</v>
      </c>
      <c r="D119" s="91">
        <v>5.2556329999999996</v>
      </c>
      <c r="E119" s="165">
        <v>6.0352499999999996</v>
      </c>
      <c r="F119" s="31"/>
      <c r="G119" s="31">
        <v>1</v>
      </c>
      <c r="H119" s="31">
        <v>123.707729</v>
      </c>
      <c r="I119" s="31">
        <v>1</v>
      </c>
      <c r="J119" s="31">
        <v>0</v>
      </c>
      <c r="K119" s="31">
        <v>0</v>
      </c>
      <c r="L119" s="31"/>
      <c r="M119" s="31"/>
      <c r="N119" s="109"/>
    </row>
    <row r="120" spans="1:14" ht="14.25" thickBot="1">
      <c r="A120" s="258"/>
      <c r="B120" s="14" t="s">
        <v>28</v>
      </c>
      <c r="C120" s="90"/>
      <c r="D120" s="92"/>
      <c r="E120" s="93"/>
      <c r="F120" s="31"/>
      <c r="G120" s="34"/>
      <c r="H120" s="34"/>
      <c r="I120" s="34"/>
      <c r="J120" s="34"/>
      <c r="K120" s="34"/>
      <c r="L120" s="34"/>
      <c r="M120" s="31"/>
      <c r="N120" s="109"/>
    </row>
    <row r="121" spans="1:14" ht="14.25" thickBot="1">
      <c r="A121" s="258"/>
      <c r="B121" s="14" t="s">
        <v>29</v>
      </c>
      <c r="C121" s="90"/>
      <c r="D121" s="93"/>
      <c r="E121" s="93"/>
      <c r="F121" s="31"/>
      <c r="G121" s="31"/>
      <c r="H121" s="31"/>
      <c r="I121" s="31"/>
      <c r="J121" s="31"/>
      <c r="K121" s="31"/>
      <c r="L121" s="31"/>
      <c r="M121" s="31"/>
      <c r="N121" s="109"/>
    </row>
    <row r="122" spans="1:14" ht="14.25" thickBot="1">
      <c r="A122" s="258"/>
      <c r="B122" s="14" t="s">
        <v>30</v>
      </c>
      <c r="C122" s="31"/>
      <c r="D122" s="31">
        <v>5.2556329999999996</v>
      </c>
      <c r="E122" s="31">
        <v>6.0352499999999996</v>
      </c>
      <c r="F122" s="31"/>
      <c r="G122" s="31">
        <v>1</v>
      </c>
      <c r="H122" s="31">
        <v>123.707729</v>
      </c>
      <c r="I122" s="31">
        <v>1</v>
      </c>
      <c r="J122" s="31">
        <v>0</v>
      </c>
      <c r="K122" s="31">
        <v>0</v>
      </c>
      <c r="L122" s="31"/>
      <c r="M122" s="31"/>
      <c r="N122" s="109"/>
    </row>
    <row r="123" spans="1:14" ht="14.25" thickBot="1">
      <c r="A123" s="259"/>
      <c r="B123" s="15" t="s">
        <v>31</v>
      </c>
      <c r="C123" s="16">
        <f t="shared" ref="C123:K123" si="26">C111+C113+C114+C115+C116+C117+C118+C119</f>
        <v>72.362268</v>
      </c>
      <c r="D123" s="16">
        <f t="shared" si="26"/>
        <v>900.18179900000018</v>
      </c>
      <c r="E123" s="16">
        <v>501.28181000000006</v>
      </c>
      <c r="F123" s="16">
        <f t="shared" ref="F123:F129" si="27">(D123-E123)/E123*100</f>
        <v>79.575995187218169</v>
      </c>
      <c r="G123" s="16">
        <f t="shared" si="26"/>
        <v>6610</v>
      </c>
      <c r="H123" s="16">
        <f t="shared" si="26"/>
        <v>628643.11732900003</v>
      </c>
      <c r="I123" s="16">
        <f t="shared" si="26"/>
        <v>622</v>
      </c>
      <c r="J123" s="16">
        <f t="shared" si="26"/>
        <v>74.611668999999992</v>
      </c>
      <c r="K123" s="16">
        <f t="shared" si="26"/>
        <v>249.41544500000001</v>
      </c>
      <c r="L123" s="16">
        <v>273.98393599999997</v>
      </c>
      <c r="M123" s="16">
        <f t="shared" ref="M123:M125" si="28">(K123-L123)/L123*100</f>
        <v>-8.9671282771848233</v>
      </c>
      <c r="N123" s="110">
        <f>D123/D214*100</f>
        <v>2.5684846925303328</v>
      </c>
    </row>
    <row r="124" spans="1:14" ht="14.25" thickTop="1">
      <c r="A124" s="269" t="s">
        <v>40</v>
      </c>
      <c r="B124" s="176" t="s">
        <v>19</v>
      </c>
      <c r="C124" s="34">
        <v>108.86428200000002</v>
      </c>
      <c r="D124" s="34">
        <v>1096.2102789999999</v>
      </c>
      <c r="E124" s="180">
        <v>1119.015868</v>
      </c>
      <c r="F124" s="31">
        <f t="shared" si="27"/>
        <v>-2.038004075917184</v>
      </c>
      <c r="G124" s="181">
        <v>9898</v>
      </c>
      <c r="H124" s="34">
        <v>1014077.4613920001</v>
      </c>
      <c r="I124" s="31">
        <v>1014</v>
      </c>
      <c r="J124" s="34">
        <v>83.72</v>
      </c>
      <c r="K124" s="31">
        <v>571.34</v>
      </c>
      <c r="L124" s="34">
        <v>526.33000000000004</v>
      </c>
      <c r="M124" s="31">
        <f t="shared" si="28"/>
        <v>8.5516691049341649</v>
      </c>
      <c r="N124" s="109">
        <f t="shared" ref="N124:N129" si="29">D124/D202*100</f>
        <v>5.4364025219917602</v>
      </c>
    </row>
    <row r="125" spans="1:14">
      <c r="A125" s="269"/>
      <c r="B125" s="176" t="s">
        <v>20</v>
      </c>
      <c r="C125" s="34">
        <v>32.904133000000002</v>
      </c>
      <c r="D125" s="34">
        <v>340.38100200000002</v>
      </c>
      <c r="E125" s="180">
        <v>205.666507</v>
      </c>
      <c r="F125" s="31">
        <f t="shared" si="27"/>
        <v>65.501426053781344</v>
      </c>
      <c r="G125" s="181">
        <v>4115</v>
      </c>
      <c r="H125" s="34">
        <v>82300</v>
      </c>
      <c r="I125" s="31">
        <v>449</v>
      </c>
      <c r="J125" s="34">
        <v>26.54</v>
      </c>
      <c r="K125" s="31">
        <v>202.02</v>
      </c>
      <c r="L125" s="34">
        <v>151.22</v>
      </c>
      <c r="M125" s="31">
        <f t="shared" si="28"/>
        <v>33.593440021161229</v>
      </c>
      <c r="N125" s="109">
        <f t="shared" si="29"/>
        <v>5.0999709115973886</v>
      </c>
    </row>
    <row r="126" spans="1:14">
      <c r="A126" s="269"/>
      <c r="B126" s="176" t="s">
        <v>21</v>
      </c>
      <c r="C126" s="34">
        <v>8.7169830000000008</v>
      </c>
      <c r="D126" s="34">
        <v>61.840572999999999</v>
      </c>
      <c r="E126" s="180">
        <v>50.669854000000001</v>
      </c>
      <c r="F126" s="31">
        <f t="shared" si="27"/>
        <v>22.046084837741979</v>
      </c>
      <c r="G126" s="181">
        <v>42</v>
      </c>
      <c r="H126" s="34">
        <v>72366.454033000002</v>
      </c>
      <c r="I126" s="31">
        <v>1</v>
      </c>
      <c r="J126" s="34"/>
      <c r="K126" s="31">
        <v>0.53</v>
      </c>
      <c r="L126" s="34">
        <v>3.33</v>
      </c>
      <c r="M126" s="31"/>
      <c r="N126" s="109">
        <f t="shared" si="29"/>
        <v>5.5327416920764021</v>
      </c>
    </row>
    <row r="127" spans="1:14">
      <c r="A127" s="269"/>
      <c r="B127" s="176" t="s">
        <v>22</v>
      </c>
      <c r="C127" s="34">
        <v>0.53046800000000005</v>
      </c>
      <c r="D127" s="34">
        <v>17.548824</v>
      </c>
      <c r="E127" s="180">
        <v>12.83108</v>
      </c>
      <c r="F127" s="31">
        <f t="shared" si="27"/>
        <v>36.768097463346813</v>
      </c>
      <c r="G127" s="181">
        <v>1099</v>
      </c>
      <c r="H127" s="34">
        <v>66210.575260000012</v>
      </c>
      <c r="I127" s="31">
        <v>103</v>
      </c>
      <c r="J127" s="34">
        <v>2.58</v>
      </c>
      <c r="K127" s="31">
        <v>13.2</v>
      </c>
      <c r="L127" s="34">
        <v>3.13</v>
      </c>
      <c r="M127" s="31">
        <f>(K127-L127)/L127*100</f>
        <v>321.72523961661341</v>
      </c>
      <c r="N127" s="109">
        <f t="shared" si="29"/>
        <v>6.0674950436912596</v>
      </c>
    </row>
    <row r="128" spans="1:14">
      <c r="A128" s="269"/>
      <c r="B128" s="176" t="s">
        <v>23</v>
      </c>
      <c r="C128" s="34">
        <v>4.8110000000000007E-2</v>
      </c>
      <c r="D128" s="34">
        <v>2.1584240000000001</v>
      </c>
      <c r="E128" s="180">
        <v>5.3206810000000004</v>
      </c>
      <c r="F128" s="31">
        <f t="shared" si="27"/>
        <v>-59.433313141682433</v>
      </c>
      <c r="G128" s="181">
        <v>365</v>
      </c>
      <c r="H128" s="34">
        <v>9040.86</v>
      </c>
      <c r="I128" s="31"/>
      <c r="J128" s="34"/>
      <c r="K128" s="31"/>
      <c r="L128" s="34"/>
      <c r="M128" s="31"/>
      <c r="N128" s="109">
        <f t="shared" si="29"/>
        <v>2.354502162065585</v>
      </c>
    </row>
    <row r="129" spans="1:14">
      <c r="A129" s="269"/>
      <c r="B129" s="176" t="s">
        <v>24</v>
      </c>
      <c r="C129" s="34">
        <v>18.182954000000002</v>
      </c>
      <c r="D129" s="34">
        <v>77.832400000000007</v>
      </c>
      <c r="E129" s="180">
        <v>76.652552999999997</v>
      </c>
      <c r="F129" s="31">
        <f t="shared" si="27"/>
        <v>1.5392142255196763</v>
      </c>
      <c r="G129" s="181">
        <v>97</v>
      </c>
      <c r="H129" s="34">
        <v>168403.88</v>
      </c>
      <c r="I129" s="31">
        <v>24</v>
      </c>
      <c r="J129" s="34">
        <v>0.73</v>
      </c>
      <c r="K129" s="31">
        <v>31.34</v>
      </c>
      <c r="L129" s="34">
        <v>9.34</v>
      </c>
      <c r="M129" s="31">
        <f>(K129-L129)/L129*100</f>
        <v>235.54603854389723</v>
      </c>
      <c r="N129" s="109">
        <f t="shared" si="29"/>
        <v>1.9287953373482856</v>
      </c>
    </row>
    <row r="130" spans="1:14">
      <c r="A130" s="269"/>
      <c r="B130" s="176" t="s">
        <v>25</v>
      </c>
      <c r="C130" s="34">
        <v>0</v>
      </c>
      <c r="D130" s="34">
        <v>0</v>
      </c>
      <c r="E130" s="180">
        <v>0.84</v>
      </c>
      <c r="F130" s="31"/>
      <c r="G130" s="181">
        <v>0</v>
      </c>
      <c r="H130" s="34">
        <v>0</v>
      </c>
      <c r="I130" s="31"/>
      <c r="J130" s="34"/>
      <c r="K130" s="31"/>
      <c r="L130" s="34"/>
      <c r="M130" s="31"/>
      <c r="N130" s="109"/>
    </row>
    <row r="131" spans="1:14">
      <c r="A131" s="269"/>
      <c r="B131" s="176" t="s">
        <v>26</v>
      </c>
      <c r="C131" s="34">
        <v>13.174925</v>
      </c>
      <c r="D131" s="34">
        <v>79.032694000000006</v>
      </c>
      <c r="E131" s="180">
        <v>84.763025999999996</v>
      </c>
      <c r="F131" s="31">
        <f>(D131-E131)/E131*100</f>
        <v>-6.7604146175715698</v>
      </c>
      <c r="G131" s="181">
        <v>2277</v>
      </c>
      <c r="H131" s="34">
        <v>292212.82000000007</v>
      </c>
      <c r="I131" s="31">
        <v>27</v>
      </c>
      <c r="J131" s="34">
        <v>1.44</v>
      </c>
      <c r="K131" s="31">
        <v>55.59</v>
      </c>
      <c r="L131" s="34">
        <v>18.75</v>
      </c>
      <c r="M131" s="31">
        <f>(K131-L131)/L131*100</f>
        <v>196.48000000000002</v>
      </c>
      <c r="N131" s="109">
        <f>D131/D209*100</f>
        <v>3.4353160771675788</v>
      </c>
    </row>
    <row r="132" spans="1:14">
      <c r="A132" s="269"/>
      <c r="B132" s="176" t="s">
        <v>27</v>
      </c>
      <c r="C132" s="34">
        <v>0</v>
      </c>
      <c r="D132" s="34">
        <v>3.2398460000000004</v>
      </c>
      <c r="E132" s="180">
        <v>13.590634</v>
      </c>
      <c r="F132" s="31">
        <f>(D132-E132)/E132*100</f>
        <v>-76.161185710688699</v>
      </c>
      <c r="G132" s="181">
        <v>7</v>
      </c>
      <c r="H132" s="34">
        <v>1175.8470930000001</v>
      </c>
      <c r="I132" s="31"/>
      <c r="J132" s="34"/>
      <c r="K132" s="34"/>
      <c r="L132" s="34"/>
      <c r="M132" s="31"/>
      <c r="N132" s="109">
        <f>D132/D210*100</f>
        <v>1.0972964331490125</v>
      </c>
    </row>
    <row r="133" spans="1:14">
      <c r="A133" s="269"/>
      <c r="B133" s="14" t="s">
        <v>28</v>
      </c>
      <c r="C133" s="34">
        <v>0</v>
      </c>
      <c r="D133" s="34">
        <v>0</v>
      </c>
      <c r="E133" s="180">
        <v>0</v>
      </c>
      <c r="F133" s="31"/>
      <c r="G133" s="181">
        <v>0</v>
      </c>
      <c r="H133" s="34">
        <v>0</v>
      </c>
      <c r="I133" s="34"/>
      <c r="J133" s="34"/>
      <c r="K133" s="34"/>
      <c r="L133" s="34"/>
      <c r="M133" s="31"/>
      <c r="N133" s="109"/>
    </row>
    <row r="134" spans="1:14">
      <c r="A134" s="269"/>
      <c r="B134" s="14" t="s">
        <v>29</v>
      </c>
      <c r="C134" s="34">
        <v>0</v>
      </c>
      <c r="D134" s="34">
        <v>2.4876750000000003</v>
      </c>
      <c r="E134" s="180">
        <v>1.797183</v>
      </c>
      <c r="F134" s="31"/>
      <c r="G134" s="181">
        <v>3</v>
      </c>
      <c r="H134" s="34">
        <v>888.517019</v>
      </c>
      <c r="I134" s="34"/>
      <c r="J134" s="34"/>
      <c r="K134" s="34"/>
      <c r="L134" s="34"/>
      <c r="M134" s="31"/>
      <c r="N134" s="109">
        <f>D134/D212*100</f>
        <v>13.724041869975082</v>
      </c>
    </row>
    <row r="135" spans="1:14">
      <c r="A135" s="269"/>
      <c r="B135" s="14" t="s">
        <v>30</v>
      </c>
      <c r="C135" s="34">
        <v>0</v>
      </c>
      <c r="D135" s="34">
        <v>0.55877399999999999</v>
      </c>
      <c r="E135" s="34">
        <v>5.9548420000000002</v>
      </c>
      <c r="F135" s="31"/>
      <c r="G135" s="181">
        <v>1</v>
      </c>
      <c r="H135" s="34">
        <v>59.230074000000002</v>
      </c>
      <c r="I135" s="34"/>
      <c r="J135" s="34"/>
      <c r="K135" s="34"/>
      <c r="L135" s="34"/>
      <c r="M135" s="31"/>
      <c r="N135" s="109"/>
    </row>
    <row r="136" spans="1:14" ht="14.25" thickBot="1">
      <c r="A136" s="256"/>
      <c r="B136" s="15" t="s">
        <v>31</v>
      </c>
      <c r="C136" s="16">
        <f t="shared" ref="C136:K136" si="30">C124+C126+C127+C128+C129+C130+C131+C132</f>
        <v>149.51772200000002</v>
      </c>
      <c r="D136" s="16">
        <f t="shared" si="30"/>
        <v>1337.8630399999997</v>
      </c>
      <c r="E136" s="16">
        <v>1363.6836959999996</v>
      </c>
      <c r="F136" s="16">
        <f>(D136-E136)/E136*100</f>
        <v>-1.8934490509593862</v>
      </c>
      <c r="G136" s="16">
        <f t="shared" si="30"/>
        <v>13785</v>
      </c>
      <c r="H136" s="16">
        <f t="shared" si="30"/>
        <v>1623487.8977780004</v>
      </c>
      <c r="I136" s="16">
        <f t="shared" si="30"/>
        <v>1169</v>
      </c>
      <c r="J136" s="16">
        <f t="shared" si="30"/>
        <v>88.47</v>
      </c>
      <c r="K136" s="16">
        <f t="shared" si="30"/>
        <v>672.00000000000011</v>
      </c>
      <c r="L136" s="16">
        <v>560.88000000000011</v>
      </c>
      <c r="M136" s="16">
        <f t="shared" ref="M136:M138" si="31">(K136-L136)/L136*100</f>
        <v>19.811724433033799</v>
      </c>
      <c r="N136" s="110">
        <f>D136/D214*100</f>
        <v>3.8173186158167312</v>
      </c>
    </row>
    <row r="137" spans="1:14" ht="15" thickTop="1" thickBot="1">
      <c r="A137" s="258" t="s">
        <v>41</v>
      </c>
      <c r="B137" s="176" t="s">
        <v>19</v>
      </c>
      <c r="C137" s="71">
        <v>66.92</v>
      </c>
      <c r="D137" s="71">
        <v>388.58</v>
      </c>
      <c r="E137" s="106">
        <v>323.52</v>
      </c>
      <c r="F137" s="34">
        <f>(D137-E137)/E137*100</f>
        <v>20.110039564787343</v>
      </c>
      <c r="G137" s="72">
        <v>4238</v>
      </c>
      <c r="H137" s="72">
        <v>297196.62</v>
      </c>
      <c r="I137" s="72">
        <v>534</v>
      </c>
      <c r="J137" s="72">
        <v>32.380000000000003</v>
      </c>
      <c r="K137" s="107">
        <v>115.12</v>
      </c>
      <c r="L137" s="107">
        <v>114.83</v>
      </c>
      <c r="M137" s="34">
        <f t="shared" si="31"/>
        <v>0.25254724375163828</v>
      </c>
      <c r="N137" s="109">
        <f>D137/D202*100</f>
        <v>1.9270730556573794</v>
      </c>
    </row>
    <row r="138" spans="1:14" ht="14.25" thickBot="1">
      <c r="A138" s="258"/>
      <c r="B138" s="176" t="s">
        <v>20</v>
      </c>
      <c r="C138" s="72">
        <v>24.79</v>
      </c>
      <c r="D138" s="72">
        <v>165.42</v>
      </c>
      <c r="E138" s="107">
        <v>93.72</v>
      </c>
      <c r="F138" s="31">
        <f>(D138-E138)/E138*100</f>
        <v>76.504481434058889</v>
      </c>
      <c r="G138" s="72">
        <v>2079</v>
      </c>
      <c r="H138" s="72">
        <v>41580</v>
      </c>
      <c r="I138" s="72">
        <v>265</v>
      </c>
      <c r="J138" s="72">
        <v>27.72</v>
      </c>
      <c r="K138" s="72">
        <v>63.58</v>
      </c>
      <c r="L138" s="107">
        <v>21.54</v>
      </c>
      <c r="M138" s="31">
        <f t="shared" si="31"/>
        <v>195.17177344475397</v>
      </c>
      <c r="N138" s="109">
        <f>D138/D203*100</f>
        <v>2.478508445651852</v>
      </c>
    </row>
    <row r="139" spans="1:14" ht="14.25" thickBot="1">
      <c r="A139" s="258"/>
      <c r="B139" s="176" t="s">
        <v>21</v>
      </c>
      <c r="C139" s="72">
        <v>12.91</v>
      </c>
      <c r="D139" s="72">
        <v>15.3</v>
      </c>
      <c r="E139" s="107">
        <v>10.86</v>
      </c>
      <c r="F139" s="31"/>
      <c r="G139" s="72">
        <v>6</v>
      </c>
      <c r="H139" s="107">
        <v>9984.69</v>
      </c>
      <c r="I139" s="107"/>
      <c r="J139" s="107"/>
      <c r="K139" s="107"/>
      <c r="L139" s="107"/>
      <c r="M139" s="31"/>
      <c r="N139" s="109">
        <f>D139/D204*100</f>
        <v>1.3688577544190763</v>
      </c>
    </row>
    <row r="140" spans="1:14" ht="14.25" thickBot="1">
      <c r="A140" s="258"/>
      <c r="B140" s="176" t="s">
        <v>22</v>
      </c>
      <c r="C140" s="72"/>
      <c r="D140" s="72"/>
      <c r="E140" s="107">
        <v>0.65</v>
      </c>
      <c r="F140" s="31"/>
      <c r="G140" s="72"/>
      <c r="H140" s="107"/>
      <c r="I140" s="107"/>
      <c r="J140" s="107"/>
      <c r="K140" s="107"/>
      <c r="L140" s="107"/>
      <c r="M140" s="31"/>
      <c r="N140" s="109"/>
    </row>
    <row r="141" spans="1:14" ht="14.25" thickBot="1">
      <c r="A141" s="258"/>
      <c r="B141" s="176" t="s">
        <v>23</v>
      </c>
      <c r="C141" s="72"/>
      <c r="D141" s="72"/>
      <c r="E141" s="107"/>
      <c r="F141" s="31"/>
      <c r="G141" s="72"/>
      <c r="H141" s="107"/>
      <c r="I141" s="107"/>
      <c r="J141" s="107"/>
      <c r="K141" s="107"/>
      <c r="L141" s="107"/>
      <c r="M141" s="31"/>
      <c r="N141" s="109">
        <f>D141/D206*100</f>
        <v>0</v>
      </c>
    </row>
    <row r="142" spans="1:14" ht="14.25" thickBot="1">
      <c r="A142" s="258"/>
      <c r="B142" s="176" t="s">
        <v>24</v>
      </c>
      <c r="C142" s="72">
        <v>0.37</v>
      </c>
      <c r="D142" s="72">
        <v>3.24</v>
      </c>
      <c r="E142" s="107">
        <v>10.08</v>
      </c>
      <c r="F142" s="31"/>
      <c r="G142" s="72">
        <v>8</v>
      </c>
      <c r="H142" s="107">
        <v>3144.8</v>
      </c>
      <c r="I142" s="107"/>
      <c r="J142" s="107"/>
      <c r="K142" s="107"/>
      <c r="L142" s="107">
        <v>1.18</v>
      </c>
      <c r="M142" s="31"/>
      <c r="N142" s="109">
        <f>D142/D207*100</f>
        <v>8.0291715185558263E-2</v>
      </c>
    </row>
    <row r="143" spans="1:14" ht="14.25" thickBot="1">
      <c r="A143" s="258"/>
      <c r="B143" s="176" t="s">
        <v>25</v>
      </c>
      <c r="C143" s="74"/>
      <c r="D143" s="74"/>
      <c r="E143" s="140"/>
      <c r="F143" s="31"/>
      <c r="G143" s="74"/>
      <c r="H143" s="140"/>
      <c r="I143" s="140"/>
      <c r="J143" s="140"/>
      <c r="K143" s="140"/>
      <c r="L143" s="140"/>
      <c r="M143" s="31"/>
      <c r="N143" s="109"/>
    </row>
    <row r="144" spans="1:14" ht="14.25" thickBot="1">
      <c r="A144" s="258"/>
      <c r="B144" s="176" t="s">
        <v>26</v>
      </c>
      <c r="C144" s="72">
        <v>0.21</v>
      </c>
      <c r="D144" s="72">
        <v>5.68</v>
      </c>
      <c r="E144" s="107">
        <v>16.12</v>
      </c>
      <c r="F144" s="31"/>
      <c r="G144" s="72">
        <v>139</v>
      </c>
      <c r="H144" s="107">
        <v>17767</v>
      </c>
      <c r="I144" s="107">
        <v>2</v>
      </c>
      <c r="J144" s="107"/>
      <c r="K144" s="107">
        <v>0.33</v>
      </c>
      <c r="L144" s="107">
        <v>4.1399999999999997</v>
      </c>
      <c r="M144" s="31"/>
      <c r="N144" s="109">
        <f>D144/D209*100</f>
        <v>0.24689270137130648</v>
      </c>
    </row>
    <row r="145" spans="1:14" ht="14.25" thickBot="1">
      <c r="A145" s="258"/>
      <c r="B145" s="176" t="s">
        <v>27</v>
      </c>
      <c r="C145" s="72"/>
      <c r="D145" s="72"/>
      <c r="E145" s="107">
        <v>0.13</v>
      </c>
      <c r="F145" s="31"/>
      <c r="G145" s="72"/>
      <c r="H145" s="107"/>
      <c r="I145" s="107"/>
      <c r="J145" s="107"/>
      <c r="K145" s="107"/>
      <c r="L145" s="107"/>
      <c r="M145" s="31"/>
      <c r="N145" s="109"/>
    </row>
    <row r="146" spans="1:14" ht="14.25" thickBot="1">
      <c r="A146" s="258"/>
      <c r="B146" s="14" t="s">
        <v>28</v>
      </c>
      <c r="C146" s="75"/>
      <c r="D146" s="75"/>
      <c r="E146" s="132"/>
      <c r="F146" s="31"/>
      <c r="G146" s="75"/>
      <c r="H146" s="132"/>
      <c r="I146" s="132"/>
      <c r="J146" s="132"/>
      <c r="K146" s="132"/>
      <c r="L146" s="132"/>
      <c r="M146" s="31"/>
      <c r="N146" s="109"/>
    </row>
    <row r="147" spans="1:14" ht="14.25" thickBot="1">
      <c r="A147" s="258"/>
      <c r="B147" s="14" t="s">
        <v>29</v>
      </c>
      <c r="C147" s="75"/>
      <c r="D147" s="75"/>
      <c r="E147" s="132"/>
      <c r="F147" s="31"/>
      <c r="G147" s="75"/>
      <c r="H147" s="132"/>
      <c r="I147" s="132"/>
      <c r="J147" s="132"/>
      <c r="K147" s="132"/>
      <c r="L147" s="132"/>
      <c r="M147" s="31"/>
      <c r="N147" s="109"/>
    </row>
    <row r="148" spans="1:14" ht="14.25" thickBot="1">
      <c r="A148" s="258"/>
      <c r="B148" s="14" t="s">
        <v>30</v>
      </c>
      <c r="C148" s="75"/>
      <c r="D148" s="75"/>
      <c r="E148" s="132">
        <v>0.13</v>
      </c>
      <c r="F148" s="31"/>
      <c r="G148" s="75">
        <v>0</v>
      </c>
      <c r="H148" s="132">
        <v>0</v>
      </c>
      <c r="I148" s="132">
        <v>0</v>
      </c>
      <c r="J148" s="132">
        <v>0</v>
      </c>
      <c r="K148" s="132">
        <v>0</v>
      </c>
      <c r="L148" s="132">
        <v>0</v>
      </c>
      <c r="M148" s="31"/>
      <c r="N148" s="109"/>
    </row>
    <row r="149" spans="1:14" ht="14.25" thickBot="1">
      <c r="A149" s="259"/>
      <c r="B149" s="15" t="s">
        <v>31</v>
      </c>
      <c r="C149" s="16">
        <f t="shared" ref="C149:K149" si="32">C137+C139+C140+C141+C142+C143+C144+C145</f>
        <v>80.41</v>
      </c>
      <c r="D149" s="16">
        <f t="shared" si="32"/>
        <v>412.8</v>
      </c>
      <c r="E149" s="16">
        <v>361.35999999999996</v>
      </c>
      <c r="F149" s="16">
        <f t="shared" ref="F149:F155" si="33">(D149-E149)/E149*100</f>
        <v>14.235111799867184</v>
      </c>
      <c r="G149" s="16">
        <f t="shared" si="32"/>
        <v>4391</v>
      </c>
      <c r="H149" s="16">
        <f t="shared" si="32"/>
        <v>328093.11</v>
      </c>
      <c r="I149" s="16">
        <f t="shared" si="32"/>
        <v>536</v>
      </c>
      <c r="J149" s="16">
        <f t="shared" si="32"/>
        <v>32.380000000000003</v>
      </c>
      <c r="K149" s="16">
        <f t="shared" si="32"/>
        <v>115.45</v>
      </c>
      <c r="L149" s="16">
        <v>120.15</v>
      </c>
      <c r="M149" s="16">
        <f>(K149-L149)/L149*100</f>
        <v>-3.9117769454848128</v>
      </c>
      <c r="N149" s="110">
        <f>D149/D214*100</f>
        <v>1.1778403898572063</v>
      </c>
    </row>
    <row r="150" spans="1:14" ht="15" thickTop="1" thickBot="1">
      <c r="A150" s="258" t="s">
        <v>67</v>
      </c>
      <c r="B150" s="176" t="s">
        <v>19</v>
      </c>
      <c r="C150" s="31">
        <v>66.858008999999925</v>
      </c>
      <c r="D150" s="32">
        <v>663.34943599999997</v>
      </c>
      <c r="E150" s="32">
        <v>343.58443599999998</v>
      </c>
      <c r="F150" s="32">
        <f t="shared" si="33"/>
        <v>93.067370490553884</v>
      </c>
      <c r="G150" s="31">
        <v>5283</v>
      </c>
      <c r="H150" s="31">
        <v>444944.37803800002</v>
      </c>
      <c r="I150" s="31">
        <v>561</v>
      </c>
      <c r="J150" s="31">
        <v>39.445136999999988</v>
      </c>
      <c r="K150" s="31">
        <v>250.25042199999999</v>
      </c>
      <c r="L150" s="31">
        <v>351.42368099999999</v>
      </c>
      <c r="M150" s="32">
        <f>(K150-L150)/L150*100</f>
        <v>-28.789539370854182</v>
      </c>
      <c r="N150" s="113">
        <f t="shared" ref="N150:N155" si="34">D150/D202*100</f>
        <v>3.2897288192936309</v>
      </c>
    </row>
    <row r="151" spans="1:14" ht="14.25" thickBot="1">
      <c r="A151" s="258"/>
      <c r="B151" s="176" t="s">
        <v>20</v>
      </c>
      <c r="C151" s="31">
        <v>23.239587999999998</v>
      </c>
      <c r="D151" s="32">
        <v>247.97993299999999</v>
      </c>
      <c r="E151" s="31">
        <v>97.338903999999999</v>
      </c>
      <c r="F151" s="32">
        <f t="shared" si="33"/>
        <v>154.75932315818966</v>
      </c>
      <c r="G151" s="31">
        <v>2745</v>
      </c>
      <c r="H151" s="31">
        <v>54900</v>
      </c>
      <c r="I151" s="31">
        <v>259</v>
      </c>
      <c r="J151" s="31">
        <v>24.762455000000003</v>
      </c>
      <c r="K151" s="31">
        <v>93.233828000000003</v>
      </c>
      <c r="L151" s="31">
        <v>111.773358</v>
      </c>
      <c r="M151" s="31">
        <f>(K151-L151)/L151*100</f>
        <v>-16.586716487483539</v>
      </c>
      <c r="N151" s="109">
        <f t="shared" si="34"/>
        <v>3.7155141959417262</v>
      </c>
    </row>
    <row r="152" spans="1:14" ht="14.25" thickBot="1">
      <c r="A152" s="258"/>
      <c r="B152" s="176" t="s">
        <v>21</v>
      </c>
      <c r="C152" s="31">
        <v>1.5400489999999998</v>
      </c>
      <c r="D152" s="32">
        <v>27.409578</v>
      </c>
      <c r="E152" s="31">
        <v>20.78097</v>
      </c>
      <c r="F152" s="32">
        <f t="shared" si="33"/>
        <v>31.897490829350122</v>
      </c>
      <c r="G152" s="31">
        <v>13</v>
      </c>
      <c r="H152" s="31">
        <v>32279.090142000001</v>
      </c>
      <c r="I152" s="31">
        <v>1</v>
      </c>
      <c r="J152" s="31">
        <v>0</v>
      </c>
      <c r="K152" s="31">
        <v>429.23840000000001</v>
      </c>
      <c r="L152" s="31">
        <v>10.727786999999999</v>
      </c>
      <c r="M152" s="31"/>
      <c r="N152" s="109">
        <f t="shared" si="34"/>
        <v>2.4522753850100991</v>
      </c>
    </row>
    <row r="153" spans="1:14" ht="14.25" thickBot="1">
      <c r="A153" s="258"/>
      <c r="B153" s="176" t="s">
        <v>22</v>
      </c>
      <c r="C153" s="31">
        <v>0.68867900000000049</v>
      </c>
      <c r="D153" s="32">
        <v>9.4910390000000007</v>
      </c>
      <c r="E153" s="31">
        <v>18.301794999999998</v>
      </c>
      <c r="F153" s="32">
        <f t="shared" si="33"/>
        <v>-48.141485575595169</v>
      </c>
      <c r="G153" s="31">
        <v>66</v>
      </c>
      <c r="H153" s="31">
        <v>53434.400000000001</v>
      </c>
      <c r="I153" s="31">
        <v>2</v>
      </c>
      <c r="J153" s="31">
        <v>0</v>
      </c>
      <c r="K153" s="31">
        <v>0</v>
      </c>
      <c r="L153" s="31">
        <v>0.24299999999999999</v>
      </c>
      <c r="M153" s="31">
        <f>(K153-L153)/L153*100</f>
        <v>-100</v>
      </c>
      <c r="N153" s="109">
        <f t="shared" si="34"/>
        <v>3.2815208638470845</v>
      </c>
    </row>
    <row r="154" spans="1:14" ht="14.25" thickBot="1">
      <c r="A154" s="258"/>
      <c r="B154" s="176" t="s">
        <v>23</v>
      </c>
      <c r="C154" s="31">
        <v>0</v>
      </c>
      <c r="D154" s="32">
        <v>2.377354</v>
      </c>
      <c r="E154" s="31">
        <v>2.2075429999999998</v>
      </c>
      <c r="F154" s="32">
        <f t="shared" si="33"/>
        <v>7.6923076923076996</v>
      </c>
      <c r="G154" s="31">
        <v>14</v>
      </c>
      <c r="H154" s="31">
        <v>560</v>
      </c>
      <c r="I154" s="31">
        <v>0</v>
      </c>
      <c r="J154" s="31">
        <v>0</v>
      </c>
      <c r="K154" s="31">
        <v>0</v>
      </c>
      <c r="L154" s="31">
        <v>0</v>
      </c>
      <c r="M154" s="31"/>
      <c r="N154" s="109">
        <f t="shared" si="34"/>
        <v>2.5933204657635693</v>
      </c>
    </row>
    <row r="155" spans="1:14" ht="14.25" thickBot="1">
      <c r="A155" s="258"/>
      <c r="B155" s="176" t="s">
        <v>24</v>
      </c>
      <c r="C155" s="31">
        <v>1.0475219999999936</v>
      </c>
      <c r="D155" s="32">
        <v>33.207662999999997</v>
      </c>
      <c r="E155" s="31">
        <v>18.838892999999999</v>
      </c>
      <c r="F155" s="32">
        <f t="shared" si="33"/>
        <v>76.271838265656044</v>
      </c>
      <c r="G155" s="31">
        <v>109</v>
      </c>
      <c r="H155" s="31">
        <v>27786.439881999999</v>
      </c>
      <c r="I155" s="31">
        <v>16</v>
      </c>
      <c r="J155" s="31">
        <v>0.90399999999999991</v>
      </c>
      <c r="K155" s="31">
        <v>3.2330999999999999</v>
      </c>
      <c r="L155" s="31">
        <v>5.6234970000000004</v>
      </c>
      <c r="M155" s="31"/>
      <c r="N155" s="109">
        <f t="shared" si="34"/>
        <v>0.82293216653518542</v>
      </c>
    </row>
    <row r="156" spans="1:14" ht="14.25" thickBot="1">
      <c r="A156" s="258"/>
      <c r="B156" s="176" t="s">
        <v>25</v>
      </c>
      <c r="C156" s="31">
        <v>0</v>
      </c>
      <c r="D156" s="32">
        <v>0</v>
      </c>
      <c r="E156" s="33">
        <v>0</v>
      </c>
      <c r="F156" s="32"/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/>
      <c r="N156" s="109"/>
    </row>
    <row r="157" spans="1:14" ht="14.25" thickBot="1">
      <c r="A157" s="258"/>
      <c r="B157" s="176" t="s">
        <v>26</v>
      </c>
      <c r="C157" s="31">
        <v>18.035322000000001</v>
      </c>
      <c r="D157" s="32">
        <v>81.764026000000001</v>
      </c>
      <c r="E157" s="31">
        <v>39.963706999999999</v>
      </c>
      <c r="F157" s="32">
        <f>(D157-E157)/E157*100</f>
        <v>104.59569979331498</v>
      </c>
      <c r="G157" s="31">
        <v>1802</v>
      </c>
      <c r="H157" s="31">
        <v>537696.4</v>
      </c>
      <c r="I157" s="31">
        <v>95</v>
      </c>
      <c r="J157" s="31">
        <v>5.9494199999999999</v>
      </c>
      <c r="K157" s="31">
        <v>15.714211000000001</v>
      </c>
      <c r="L157" s="31">
        <v>18.470911000000001</v>
      </c>
      <c r="M157" s="31">
        <f>(K157-L157)/L157*100</f>
        <v>-14.924548117848655</v>
      </c>
      <c r="N157" s="109">
        <f>D157/D209*100</f>
        <v>3.5540389531925598</v>
      </c>
    </row>
    <row r="158" spans="1:14" ht="14.25" thickBot="1">
      <c r="A158" s="258"/>
      <c r="B158" s="176" t="s">
        <v>27</v>
      </c>
      <c r="C158" s="31">
        <v>36</v>
      </c>
      <c r="D158" s="32">
        <v>36</v>
      </c>
      <c r="E158" s="31">
        <v>0</v>
      </c>
      <c r="F158" s="32" t="e">
        <f>(D158-E158)/E158*100</f>
        <v>#DIV/0!</v>
      </c>
      <c r="G158" s="31">
        <v>12</v>
      </c>
      <c r="H158" s="31">
        <v>16938.099449000001</v>
      </c>
      <c r="I158" s="31">
        <v>0</v>
      </c>
      <c r="J158" s="31">
        <v>0</v>
      </c>
      <c r="K158" s="31">
        <v>0</v>
      </c>
      <c r="L158" s="31">
        <v>0</v>
      </c>
      <c r="M158" s="31"/>
      <c r="N158" s="109">
        <f>D158/D210*100</f>
        <v>12.192762123065247</v>
      </c>
    </row>
    <row r="159" spans="1:14" ht="14.25" thickBot="1">
      <c r="A159" s="258"/>
      <c r="B159" s="14" t="s">
        <v>28</v>
      </c>
      <c r="C159" s="31">
        <v>36.075473000000002</v>
      </c>
      <c r="D159" s="32">
        <v>36.075473000000002</v>
      </c>
      <c r="E159" s="34">
        <v>0</v>
      </c>
      <c r="F159" s="32"/>
      <c r="G159" s="31">
        <v>12</v>
      </c>
      <c r="H159" s="31">
        <v>16938.099449000001</v>
      </c>
      <c r="I159" s="31">
        <v>0</v>
      </c>
      <c r="J159" s="31">
        <v>0</v>
      </c>
      <c r="K159" s="31">
        <v>0</v>
      </c>
      <c r="L159" s="31">
        <v>0</v>
      </c>
      <c r="M159" s="31"/>
      <c r="N159" s="109"/>
    </row>
    <row r="160" spans="1:14" ht="14.25" thickBot="1">
      <c r="A160" s="258"/>
      <c r="B160" s="14" t="s">
        <v>29</v>
      </c>
      <c r="C160" s="31">
        <v>0</v>
      </c>
      <c r="D160" s="32">
        <v>0</v>
      </c>
      <c r="E160" s="34">
        <v>0</v>
      </c>
      <c r="F160" s="32"/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4">
        <v>0</v>
      </c>
      <c r="M160" s="31"/>
      <c r="N160" s="109"/>
    </row>
    <row r="161" spans="1:14" ht="14.25" thickBot="1">
      <c r="A161" s="258"/>
      <c r="B161" s="14" t="s">
        <v>30</v>
      </c>
      <c r="C161" s="31">
        <v>0</v>
      </c>
      <c r="D161" s="32">
        <v>0</v>
      </c>
      <c r="E161" s="34">
        <v>0</v>
      </c>
      <c r="F161" s="32"/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4">
        <v>0</v>
      </c>
      <c r="M161" s="31"/>
      <c r="N161" s="109"/>
    </row>
    <row r="162" spans="1:14" ht="14.25" thickBot="1">
      <c r="A162" s="259"/>
      <c r="B162" s="15" t="s">
        <v>31</v>
      </c>
      <c r="C162" s="16">
        <f t="shared" ref="C162:K162" si="35">C150+C152+C153+C154+C155+C156+C157+C158</f>
        <v>124.16958099999991</v>
      </c>
      <c r="D162" s="16">
        <f t="shared" si="35"/>
        <v>853.59909599999992</v>
      </c>
      <c r="E162" s="16">
        <v>443.67734399999995</v>
      </c>
      <c r="F162" s="16">
        <f t="shared" ref="F162:F168" si="36">(D162-E162)/E162*100</f>
        <v>92.391860333531028</v>
      </c>
      <c r="G162" s="16">
        <f t="shared" si="35"/>
        <v>7299</v>
      </c>
      <c r="H162" s="16">
        <f t="shared" si="35"/>
        <v>1113638.8075110002</v>
      </c>
      <c r="I162" s="16">
        <f t="shared" si="35"/>
        <v>675</v>
      </c>
      <c r="J162" s="16">
        <f t="shared" si="35"/>
        <v>46.298556999999988</v>
      </c>
      <c r="K162" s="16">
        <f t="shared" si="35"/>
        <v>698.43613300000004</v>
      </c>
      <c r="L162" s="16">
        <v>386.48887599999995</v>
      </c>
      <c r="M162" s="16">
        <f t="shared" ref="M162:M164" si="37">(K162-L162)/L162*100</f>
        <v>80.713126915456201</v>
      </c>
      <c r="N162" s="110">
        <f>D162/D214*100</f>
        <v>2.4355704748410818</v>
      </c>
    </row>
    <row r="163" spans="1:14" ht="15" thickTop="1" thickBot="1">
      <c r="A163" s="260" t="s">
        <v>43</v>
      </c>
      <c r="B163" s="18" t="s">
        <v>19</v>
      </c>
      <c r="C163" s="192">
        <v>6.52</v>
      </c>
      <c r="D163" s="192">
        <v>84.9</v>
      </c>
      <c r="E163" s="94">
        <v>18.399999999999999</v>
      </c>
      <c r="F163" s="111">
        <f t="shared" si="36"/>
        <v>361.41304347826087</v>
      </c>
      <c r="G163" s="77">
        <v>564</v>
      </c>
      <c r="H163" s="77">
        <v>41939.089999999997</v>
      </c>
      <c r="I163" s="77">
        <v>37</v>
      </c>
      <c r="J163" s="77">
        <v>0.5</v>
      </c>
      <c r="K163" s="77">
        <v>83.16</v>
      </c>
      <c r="L163" s="95">
        <v>291.38</v>
      </c>
      <c r="M163" s="34">
        <f t="shared" si="37"/>
        <v>-71.459949207220802</v>
      </c>
      <c r="N163" s="112">
        <f t="shared" ref="N163:N168" si="38">D163/D202*100</f>
        <v>0.42104200531502267</v>
      </c>
    </row>
    <row r="164" spans="1:14" ht="14.25" thickBot="1">
      <c r="A164" s="258"/>
      <c r="B164" s="176" t="s">
        <v>20</v>
      </c>
      <c r="C164" s="77">
        <v>4.37</v>
      </c>
      <c r="D164" s="77">
        <v>39.58</v>
      </c>
      <c r="E164" s="95">
        <v>6.16</v>
      </c>
      <c r="F164" s="32">
        <f t="shared" si="36"/>
        <v>542.53246753246754</v>
      </c>
      <c r="G164" s="77">
        <v>258</v>
      </c>
      <c r="H164" s="77">
        <v>5160</v>
      </c>
      <c r="I164" s="77">
        <v>21</v>
      </c>
      <c r="J164" s="77">
        <v>0.14000000000000001</v>
      </c>
      <c r="K164" s="77">
        <v>39.880000000000003</v>
      </c>
      <c r="L164" s="95">
        <v>45.23</v>
      </c>
      <c r="M164" s="34">
        <f t="shared" si="37"/>
        <v>-11.82843245633428</v>
      </c>
      <c r="N164" s="109">
        <f t="shared" si="38"/>
        <v>0.59303206552351773</v>
      </c>
    </row>
    <row r="165" spans="1:14" ht="14.25" thickBot="1">
      <c r="A165" s="258"/>
      <c r="B165" s="176" t="s">
        <v>21</v>
      </c>
      <c r="C165" s="77">
        <v>0</v>
      </c>
      <c r="D165" s="77">
        <v>0</v>
      </c>
      <c r="E165" s="95">
        <v>0</v>
      </c>
      <c r="F165" s="32" t="e">
        <f t="shared" si="36"/>
        <v>#DIV/0!</v>
      </c>
      <c r="G165" s="77">
        <v>0</v>
      </c>
      <c r="H165" s="77">
        <v>0</v>
      </c>
      <c r="I165" s="77">
        <v>0</v>
      </c>
      <c r="J165" s="77">
        <v>0</v>
      </c>
      <c r="K165" s="77">
        <v>0</v>
      </c>
      <c r="L165" s="95">
        <v>0</v>
      </c>
      <c r="M165" s="34"/>
      <c r="N165" s="109">
        <f t="shared" si="38"/>
        <v>0</v>
      </c>
    </row>
    <row r="166" spans="1:14" ht="14.25" thickBot="1">
      <c r="A166" s="258"/>
      <c r="B166" s="176" t="s">
        <v>22</v>
      </c>
      <c r="C166" s="77">
        <v>0.03</v>
      </c>
      <c r="D166" s="77">
        <v>0.12</v>
      </c>
      <c r="E166" s="95">
        <v>0.01</v>
      </c>
      <c r="F166" s="32">
        <f t="shared" si="36"/>
        <v>1100</v>
      </c>
      <c r="G166" s="77">
        <v>15</v>
      </c>
      <c r="H166" s="77">
        <v>303.5</v>
      </c>
      <c r="I166" s="77">
        <v>0</v>
      </c>
      <c r="J166" s="77">
        <v>0</v>
      </c>
      <c r="K166" s="77">
        <v>0</v>
      </c>
      <c r="L166" s="95">
        <v>0</v>
      </c>
      <c r="M166" s="34"/>
      <c r="N166" s="109">
        <f t="shared" si="38"/>
        <v>4.1489925777530801E-2</v>
      </c>
    </row>
    <row r="167" spans="1:14" ht="14.25" thickBot="1">
      <c r="A167" s="258"/>
      <c r="B167" s="176" t="s">
        <v>23</v>
      </c>
      <c r="C167" s="77">
        <v>0</v>
      </c>
      <c r="D167" s="77">
        <v>0</v>
      </c>
      <c r="E167" s="95">
        <v>0</v>
      </c>
      <c r="F167" s="32" t="e">
        <f t="shared" si="36"/>
        <v>#DIV/0!</v>
      </c>
      <c r="G167" s="77">
        <v>0</v>
      </c>
      <c r="H167" s="77">
        <v>0</v>
      </c>
      <c r="I167" s="77">
        <v>0</v>
      </c>
      <c r="J167" s="77">
        <v>0</v>
      </c>
      <c r="K167" s="77">
        <v>0</v>
      </c>
      <c r="L167" s="95">
        <v>18.32</v>
      </c>
      <c r="M167" s="34">
        <f>(K167-L167)/L167*100</f>
        <v>-100</v>
      </c>
      <c r="N167" s="109">
        <f t="shared" si="38"/>
        <v>0</v>
      </c>
    </row>
    <row r="168" spans="1:14" ht="14.25" thickBot="1">
      <c r="A168" s="258"/>
      <c r="B168" s="176" t="s">
        <v>24</v>
      </c>
      <c r="C168" s="77">
        <v>0</v>
      </c>
      <c r="D168" s="77">
        <v>0</v>
      </c>
      <c r="E168" s="95">
        <v>12.3</v>
      </c>
      <c r="F168" s="32">
        <f t="shared" si="36"/>
        <v>-100</v>
      </c>
      <c r="G168" s="77">
        <v>0</v>
      </c>
      <c r="H168" s="77">
        <v>0</v>
      </c>
      <c r="I168" s="77">
        <v>0</v>
      </c>
      <c r="J168" s="77">
        <v>0</v>
      </c>
      <c r="K168" s="77">
        <v>0</v>
      </c>
      <c r="L168" s="95">
        <v>0.02</v>
      </c>
      <c r="M168" s="34"/>
      <c r="N168" s="109">
        <f t="shared" si="38"/>
        <v>0</v>
      </c>
    </row>
    <row r="169" spans="1:14" ht="14.25" thickBot="1">
      <c r="A169" s="258"/>
      <c r="B169" s="176" t="s">
        <v>25</v>
      </c>
      <c r="C169" s="77">
        <v>0</v>
      </c>
      <c r="D169" s="77">
        <v>13.14</v>
      </c>
      <c r="E169" s="95">
        <v>33.619999999999997</v>
      </c>
      <c r="F169" s="32"/>
      <c r="G169" s="77">
        <v>3</v>
      </c>
      <c r="H169" s="77">
        <v>248</v>
      </c>
      <c r="I169" s="77">
        <v>1</v>
      </c>
      <c r="J169" s="77">
        <v>0</v>
      </c>
      <c r="K169" s="77">
        <v>0.48</v>
      </c>
      <c r="L169" s="95">
        <v>103.41</v>
      </c>
      <c r="M169" s="34"/>
      <c r="N169" s="109"/>
    </row>
    <row r="170" spans="1:14" ht="14.25" thickBot="1">
      <c r="A170" s="258"/>
      <c r="B170" s="176" t="s">
        <v>26</v>
      </c>
      <c r="C170" s="77">
        <v>0.03</v>
      </c>
      <c r="D170" s="77">
        <v>0.35</v>
      </c>
      <c r="E170" s="95">
        <v>0.87</v>
      </c>
      <c r="F170" s="32">
        <f>(D170-E170)/E170*100</f>
        <v>-59.770114942528743</v>
      </c>
      <c r="G170" s="77">
        <v>41</v>
      </c>
      <c r="H170" s="77">
        <v>1700.24</v>
      </c>
      <c r="I170" s="77">
        <v>0</v>
      </c>
      <c r="J170" s="77">
        <v>0</v>
      </c>
      <c r="K170" s="77">
        <v>0</v>
      </c>
      <c r="L170" s="95">
        <v>0.01</v>
      </c>
      <c r="M170" s="34">
        <f>(K170-L170)/L170*100</f>
        <v>-100</v>
      </c>
      <c r="N170" s="109">
        <f>D170/D209*100</f>
        <v>1.5213458711260081E-2</v>
      </c>
    </row>
    <row r="171" spans="1:14" ht="14.25" thickBot="1">
      <c r="A171" s="258"/>
      <c r="B171" s="176" t="s">
        <v>27</v>
      </c>
      <c r="C171" s="193">
        <v>0</v>
      </c>
      <c r="D171" s="193">
        <v>1.61</v>
      </c>
      <c r="E171" s="98">
        <v>0</v>
      </c>
      <c r="F171" s="32" t="e">
        <f>(D171-E171)/E171*100</f>
        <v>#DIV/0!</v>
      </c>
      <c r="G171" s="193">
        <v>3</v>
      </c>
      <c r="H171" s="193">
        <v>1705</v>
      </c>
      <c r="I171" s="193">
        <v>0</v>
      </c>
      <c r="J171" s="193">
        <v>0</v>
      </c>
      <c r="K171" s="193">
        <v>0</v>
      </c>
      <c r="L171" s="98">
        <v>0</v>
      </c>
      <c r="M171" s="31"/>
      <c r="N171" s="109">
        <f>D171/D210*100</f>
        <v>0.54528741717041807</v>
      </c>
    </row>
    <row r="172" spans="1:14" ht="14.25" thickBot="1">
      <c r="A172" s="258"/>
      <c r="B172" s="14" t="s">
        <v>28</v>
      </c>
      <c r="C172" s="193"/>
      <c r="D172" s="193"/>
      <c r="E172" s="98"/>
      <c r="F172" s="32"/>
      <c r="G172" s="23"/>
      <c r="H172" s="23"/>
      <c r="I172" s="23"/>
      <c r="J172" s="23"/>
      <c r="K172" s="23"/>
      <c r="L172" s="23"/>
      <c r="M172" s="31"/>
      <c r="N172" s="109"/>
    </row>
    <row r="173" spans="1:14" ht="14.25" thickBot="1">
      <c r="A173" s="258"/>
      <c r="B173" s="14" t="s">
        <v>29</v>
      </c>
      <c r="C173" s="31"/>
      <c r="D173" s="31"/>
      <c r="E173" s="31"/>
      <c r="F173" s="32"/>
      <c r="G173" s="31"/>
      <c r="H173" s="31"/>
      <c r="I173" s="31"/>
      <c r="J173" s="31"/>
      <c r="K173" s="31"/>
      <c r="L173" s="31"/>
      <c r="M173" s="31"/>
      <c r="N173" s="109"/>
    </row>
    <row r="174" spans="1:14" ht="14.25" thickBot="1">
      <c r="A174" s="258"/>
      <c r="B174" s="14" t="s">
        <v>30</v>
      </c>
      <c r="C174" s="31"/>
      <c r="D174" s="31"/>
      <c r="E174" s="31"/>
      <c r="F174" s="32"/>
      <c r="G174" s="31"/>
      <c r="H174" s="31"/>
      <c r="I174" s="31"/>
      <c r="J174" s="31"/>
      <c r="K174" s="31"/>
      <c r="L174" s="31"/>
      <c r="M174" s="31"/>
      <c r="N174" s="109"/>
    </row>
    <row r="175" spans="1:14" ht="14.25" thickBot="1">
      <c r="A175" s="259"/>
      <c r="B175" s="15" t="s">
        <v>31</v>
      </c>
      <c r="C175" s="16">
        <f t="shared" ref="C175:K175" si="39">C163+C165+C166+C167+C168+C169+C170+C171</f>
        <v>6.58</v>
      </c>
      <c r="D175" s="16">
        <f t="shared" si="39"/>
        <v>100.12</v>
      </c>
      <c r="E175" s="16">
        <v>65.2</v>
      </c>
      <c r="F175" s="16">
        <f>(D175-E175)/E175*100</f>
        <v>53.558282208588956</v>
      </c>
      <c r="G175" s="16">
        <f t="shared" si="39"/>
        <v>626</v>
      </c>
      <c r="H175" s="16">
        <f t="shared" si="39"/>
        <v>45895.829999999994</v>
      </c>
      <c r="I175" s="16">
        <f t="shared" si="39"/>
        <v>38</v>
      </c>
      <c r="J175" s="16">
        <f t="shared" si="39"/>
        <v>0.5</v>
      </c>
      <c r="K175" s="16">
        <f t="shared" si="39"/>
        <v>83.64</v>
      </c>
      <c r="L175" s="16">
        <v>413.14</v>
      </c>
      <c r="M175" s="16">
        <f t="shared" ref="M175:M178" si="40">(K175-L175)/L175*100</f>
        <v>-79.755046715399132</v>
      </c>
      <c r="N175" s="110">
        <f>D175/D214*100</f>
        <v>0.28567194726866152</v>
      </c>
    </row>
    <row r="176" spans="1:14" ht="15" thickTop="1" thickBot="1">
      <c r="A176" s="258" t="s">
        <v>44</v>
      </c>
      <c r="B176" s="176" t="s">
        <v>19</v>
      </c>
      <c r="C176" s="34">
        <v>2.35</v>
      </c>
      <c r="D176" s="34">
        <v>21.89</v>
      </c>
      <c r="E176" s="34">
        <v>17.37</v>
      </c>
      <c r="F176" s="32">
        <f>(D176-E176)/E176*100</f>
        <v>26.021876799078868</v>
      </c>
      <c r="G176" s="34">
        <v>121</v>
      </c>
      <c r="H176" s="34">
        <v>11484.92</v>
      </c>
      <c r="I176" s="34">
        <v>9</v>
      </c>
      <c r="J176" s="34">
        <v>0.25</v>
      </c>
      <c r="K176" s="34">
        <v>8.69</v>
      </c>
      <c r="L176" s="34">
        <v>0.83</v>
      </c>
      <c r="M176" s="31">
        <f t="shared" si="40"/>
        <v>946.98795180722891</v>
      </c>
      <c r="N176" s="109">
        <f>D176/D202*100</f>
        <v>0.10855841574023375</v>
      </c>
    </row>
    <row r="177" spans="1:14" ht="14.25" thickBot="1">
      <c r="A177" s="258"/>
      <c r="B177" s="176" t="s">
        <v>20</v>
      </c>
      <c r="C177" s="34">
        <v>0.61</v>
      </c>
      <c r="D177" s="34">
        <v>5.09</v>
      </c>
      <c r="E177" s="34">
        <v>4.4000000000000004</v>
      </c>
      <c r="F177" s="32">
        <f>(D177-E177)/E177*100</f>
        <v>15.681818181818169</v>
      </c>
      <c r="G177" s="34">
        <v>63</v>
      </c>
      <c r="H177" s="34">
        <v>1260</v>
      </c>
      <c r="I177" s="34">
        <v>3</v>
      </c>
      <c r="J177" s="34"/>
      <c r="K177" s="34">
        <v>0.32</v>
      </c>
      <c r="L177" s="34">
        <v>0.51</v>
      </c>
      <c r="M177" s="31">
        <f t="shared" si="40"/>
        <v>-37.254901960784316</v>
      </c>
      <c r="N177" s="109">
        <f>D177/D203*100</f>
        <v>7.6264103423817717E-2</v>
      </c>
    </row>
    <row r="178" spans="1:14" ht="14.25" thickBot="1">
      <c r="A178" s="258"/>
      <c r="B178" s="176" t="s">
        <v>21</v>
      </c>
      <c r="C178" s="34">
        <v>8.89</v>
      </c>
      <c r="D178" s="34">
        <v>23.81</v>
      </c>
      <c r="E178" s="34">
        <v>35.21</v>
      </c>
      <c r="F178" s="32">
        <f>(D178-E178)/E178*100</f>
        <v>-32.37716557796081</v>
      </c>
      <c r="G178" s="34">
        <v>9</v>
      </c>
      <c r="H178" s="34">
        <v>30666.400000000001</v>
      </c>
      <c r="I178" s="34">
        <v>1</v>
      </c>
      <c r="J178" s="34"/>
      <c r="K178" s="34">
        <v>3.39</v>
      </c>
      <c r="L178" s="34"/>
      <c r="M178" s="31" t="e">
        <f t="shared" si="40"/>
        <v>#DIV/0!</v>
      </c>
      <c r="N178" s="109">
        <f>D178/D204*100</f>
        <v>2.1302289629227587</v>
      </c>
    </row>
    <row r="179" spans="1:14" ht="14.25" thickBot="1">
      <c r="A179" s="258"/>
      <c r="B179" s="176" t="s">
        <v>22</v>
      </c>
      <c r="C179" s="34"/>
      <c r="D179" s="34"/>
      <c r="E179" s="34"/>
      <c r="F179" s="32" t="e">
        <f>(D179-E179)/E179*100</f>
        <v>#DIV/0!</v>
      </c>
      <c r="G179" s="34"/>
      <c r="H179" s="34"/>
      <c r="I179" s="34"/>
      <c r="J179" s="34"/>
      <c r="K179" s="34"/>
      <c r="L179" s="34"/>
      <c r="M179" s="31"/>
      <c r="N179" s="109">
        <f>D179/D205*100</f>
        <v>0</v>
      </c>
    </row>
    <row r="180" spans="1:14" ht="14.25" thickBot="1">
      <c r="A180" s="258"/>
      <c r="B180" s="176" t="s">
        <v>23</v>
      </c>
      <c r="C180" s="34"/>
      <c r="D180" s="34"/>
      <c r="E180" s="34"/>
      <c r="F180" s="32"/>
      <c r="G180" s="34"/>
      <c r="H180" s="34"/>
      <c r="I180" s="34"/>
      <c r="J180" s="34"/>
      <c r="K180" s="34"/>
      <c r="L180" s="34"/>
      <c r="M180" s="31"/>
      <c r="N180" s="109"/>
    </row>
    <row r="181" spans="1:14" ht="14.25" thickBot="1">
      <c r="A181" s="258"/>
      <c r="B181" s="176" t="s">
        <v>24</v>
      </c>
      <c r="C181" s="34">
        <v>332.78</v>
      </c>
      <c r="D181" s="34">
        <v>567.86</v>
      </c>
      <c r="E181" s="34">
        <v>451.33</v>
      </c>
      <c r="F181" s="32">
        <f>(D181-E181)/E181*100</f>
        <v>25.819245341546104</v>
      </c>
      <c r="G181" s="34">
        <v>1643</v>
      </c>
      <c r="H181" s="34">
        <v>103843.8</v>
      </c>
      <c r="I181" s="34">
        <v>88</v>
      </c>
      <c r="J181" s="34">
        <v>8.24</v>
      </c>
      <c r="K181" s="34">
        <v>75.56</v>
      </c>
      <c r="L181" s="34">
        <v>59.5</v>
      </c>
      <c r="M181" s="31">
        <f>(K181-L181)/L181*100</f>
        <v>26.991596638655469</v>
      </c>
      <c r="N181" s="109">
        <f>D181/D207*100</f>
        <v>14.072362155947873</v>
      </c>
    </row>
    <row r="182" spans="1:14" ht="14.25" thickBot="1">
      <c r="A182" s="258"/>
      <c r="B182" s="176" t="s">
        <v>25</v>
      </c>
      <c r="C182" s="34">
        <v>58.92</v>
      </c>
      <c r="D182" s="34">
        <v>1414.8</v>
      </c>
      <c r="E182" s="34">
        <v>901.7</v>
      </c>
      <c r="F182" s="32">
        <f>(D182-E182)/E182*100</f>
        <v>56.903626483309289</v>
      </c>
      <c r="G182" s="34">
        <v>220</v>
      </c>
      <c r="H182" s="34">
        <v>28913.33</v>
      </c>
      <c r="I182" s="34">
        <v>1493</v>
      </c>
      <c r="J182" s="34">
        <v>13.98</v>
      </c>
      <c r="K182" s="34">
        <v>165.06</v>
      </c>
      <c r="L182" s="34">
        <v>124.45</v>
      </c>
      <c r="M182" s="31">
        <f>(K182-L182)/L182*100</f>
        <v>32.631578947368425</v>
      </c>
      <c r="N182" s="109">
        <f>D182/D208*100</f>
        <v>20.950136216518125</v>
      </c>
    </row>
    <row r="183" spans="1:14" ht="14.25" thickBot="1">
      <c r="A183" s="258"/>
      <c r="B183" s="176" t="s">
        <v>26</v>
      </c>
      <c r="C183" s="34">
        <v>9.4999999999999998E-3</v>
      </c>
      <c r="D183" s="34">
        <v>2.85</v>
      </c>
      <c r="E183" s="34">
        <v>8.0299999999999994</v>
      </c>
      <c r="F183" s="32">
        <f>(D183-E183)/E183*100</f>
        <v>-64.508094645080945</v>
      </c>
      <c r="G183" s="34">
        <v>5</v>
      </c>
      <c r="H183" s="34">
        <v>2740.38</v>
      </c>
      <c r="I183" s="34"/>
      <c r="J183" s="34"/>
      <c r="K183" s="34"/>
      <c r="L183" s="34"/>
      <c r="M183" s="31"/>
      <c r="N183" s="109">
        <f>D183/D209*100</f>
        <v>0.12388102093454641</v>
      </c>
    </row>
    <row r="184" spans="1:14" ht="14.25" thickBot="1">
      <c r="A184" s="258"/>
      <c r="B184" s="176" t="s">
        <v>27</v>
      </c>
      <c r="C184" s="34"/>
      <c r="D184" s="34">
        <v>0.06</v>
      </c>
      <c r="E184" s="34">
        <v>0.46</v>
      </c>
      <c r="F184" s="31"/>
      <c r="G184" s="34">
        <v>2</v>
      </c>
      <c r="H184" s="34">
        <v>321</v>
      </c>
      <c r="I184" s="34"/>
      <c r="J184" s="34"/>
      <c r="K184" s="34"/>
      <c r="L184" s="34"/>
      <c r="M184" s="31"/>
      <c r="N184" s="109"/>
    </row>
    <row r="185" spans="1:14" ht="14.25" thickBot="1">
      <c r="A185" s="258"/>
      <c r="B185" s="14" t="s">
        <v>28</v>
      </c>
      <c r="C185" s="34"/>
      <c r="D185" s="34"/>
      <c r="E185" s="34"/>
      <c r="F185" s="31"/>
      <c r="G185" s="34"/>
      <c r="H185" s="34"/>
      <c r="I185" s="34"/>
      <c r="J185" s="34"/>
      <c r="K185" s="34"/>
      <c r="L185" s="34"/>
      <c r="M185" s="31"/>
      <c r="N185" s="109"/>
    </row>
    <row r="186" spans="1:14" ht="14.25" thickBot="1">
      <c r="A186" s="258"/>
      <c r="B186" s="14" t="s">
        <v>29</v>
      </c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109"/>
    </row>
    <row r="187" spans="1:14" ht="14.25" thickBot="1">
      <c r="A187" s="258"/>
      <c r="B187" s="14" t="s">
        <v>30</v>
      </c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109"/>
    </row>
    <row r="188" spans="1:14" ht="14.25" thickBot="1">
      <c r="A188" s="259"/>
      <c r="B188" s="15" t="s">
        <v>31</v>
      </c>
      <c r="C188" s="16">
        <f t="shared" ref="C188:K188" si="41">C176+C178+C179+C180+C181+C182+C183+C184</f>
        <v>402.9495</v>
      </c>
      <c r="D188" s="16">
        <f t="shared" si="41"/>
        <v>2031.27</v>
      </c>
      <c r="E188" s="16">
        <v>1414.1000000000001</v>
      </c>
      <c r="F188" s="16">
        <f>(D188-E188)/E188*100</f>
        <v>43.644013860405892</v>
      </c>
      <c r="G188" s="16">
        <f t="shared" si="41"/>
        <v>2000</v>
      </c>
      <c r="H188" s="16">
        <f t="shared" si="41"/>
        <v>177969.83000000002</v>
      </c>
      <c r="I188" s="16">
        <f t="shared" si="41"/>
        <v>1591</v>
      </c>
      <c r="J188" s="16">
        <f t="shared" si="41"/>
        <v>22.47</v>
      </c>
      <c r="K188" s="16">
        <f t="shared" si="41"/>
        <v>252.7</v>
      </c>
      <c r="L188" s="16">
        <v>184.78</v>
      </c>
      <c r="M188" s="16">
        <f>(K188-L188)/L188*100</f>
        <v>36.757224807879638</v>
      </c>
      <c r="N188" s="110">
        <f>D188/D214*100</f>
        <v>5.7958135869797651</v>
      </c>
    </row>
    <row r="189" spans="1:14" ht="14.25" thickTop="1">
      <c r="A189" s="254" t="s">
        <v>47</v>
      </c>
      <c r="B189" s="176" t="s">
        <v>19</v>
      </c>
      <c r="C189" s="71">
        <v>28.03</v>
      </c>
      <c r="D189" s="71">
        <v>200.89</v>
      </c>
      <c r="E189" s="71">
        <v>139.36000000000001</v>
      </c>
      <c r="F189" s="34">
        <f>(D189-E189)/E189*100</f>
        <v>44.151836969001124</v>
      </c>
      <c r="G189" s="72">
        <v>1546</v>
      </c>
      <c r="H189" s="72">
        <v>131460.35</v>
      </c>
      <c r="I189" s="72">
        <v>180</v>
      </c>
      <c r="J189" s="72">
        <v>40.96</v>
      </c>
      <c r="K189" s="72">
        <v>109.4</v>
      </c>
      <c r="L189" s="72">
        <v>69.430000000000007</v>
      </c>
      <c r="M189" s="34">
        <f>(K189-L189)/L189*100</f>
        <v>57.568774305055449</v>
      </c>
      <c r="N189" s="114">
        <f>D189/D202*100</f>
        <v>0.99626770845388568</v>
      </c>
    </row>
    <row r="190" spans="1:14">
      <c r="A190" s="255"/>
      <c r="B190" s="176" t="s">
        <v>20</v>
      </c>
      <c r="C190" s="72">
        <v>9.68</v>
      </c>
      <c r="D190" s="72">
        <v>83.31</v>
      </c>
      <c r="E190" s="72">
        <v>16.5</v>
      </c>
      <c r="F190" s="31">
        <f>(D190-E190)/E190*100</f>
        <v>404.90909090909088</v>
      </c>
      <c r="G190" s="72">
        <v>764</v>
      </c>
      <c r="H190" s="72">
        <v>15240</v>
      </c>
      <c r="I190" s="72">
        <v>60</v>
      </c>
      <c r="J190" s="72">
        <v>1.93</v>
      </c>
      <c r="K190" s="72">
        <v>18.48</v>
      </c>
      <c r="L190" s="72">
        <v>4.3899999999999997</v>
      </c>
      <c r="M190" s="31">
        <f>(K190-L190)/L190*100</f>
        <v>320.95671981776769</v>
      </c>
      <c r="N190" s="114">
        <f>D190/D203*100</f>
        <v>1.2482440974927809</v>
      </c>
    </row>
    <row r="191" spans="1:14">
      <c r="A191" s="255"/>
      <c r="B191" s="176" t="s">
        <v>21</v>
      </c>
      <c r="C191" s="72"/>
      <c r="D191" s="72"/>
      <c r="E191" s="72">
        <v>4.1900000000000004</v>
      </c>
      <c r="F191" s="31"/>
      <c r="G191" s="72"/>
      <c r="H191" s="72"/>
      <c r="I191" s="72"/>
      <c r="J191" s="72"/>
      <c r="K191" s="72"/>
      <c r="L191" s="72"/>
      <c r="M191" s="31"/>
      <c r="N191" s="114"/>
    </row>
    <row r="192" spans="1:14">
      <c r="A192" s="255"/>
      <c r="B192" s="176" t="s">
        <v>22</v>
      </c>
      <c r="C192" s="72"/>
      <c r="D192" s="72"/>
      <c r="E192" s="72"/>
      <c r="F192" s="31"/>
      <c r="G192" s="72"/>
      <c r="H192" s="72"/>
      <c r="I192" s="72"/>
      <c r="J192" s="72"/>
      <c r="K192" s="72"/>
      <c r="L192" s="72"/>
      <c r="M192" s="31"/>
      <c r="N192" s="114"/>
    </row>
    <row r="193" spans="1:14">
      <c r="A193" s="255"/>
      <c r="B193" s="176" t="s">
        <v>23</v>
      </c>
      <c r="C193" s="72"/>
      <c r="D193" s="72"/>
      <c r="E193" s="72"/>
      <c r="F193" s="31"/>
      <c r="G193" s="72"/>
      <c r="H193" s="72"/>
      <c r="I193" s="72"/>
      <c r="J193" s="72"/>
      <c r="K193" s="72"/>
      <c r="L193" s="72"/>
      <c r="M193" s="31"/>
      <c r="N193" s="114"/>
    </row>
    <row r="194" spans="1:14">
      <c r="A194" s="255"/>
      <c r="B194" s="176" t="s">
        <v>24</v>
      </c>
      <c r="C194" s="72">
        <v>0.26</v>
      </c>
      <c r="D194" s="72">
        <v>0.44</v>
      </c>
      <c r="E194" s="72">
        <v>5.65</v>
      </c>
      <c r="F194" s="31">
        <f>(D194-E194)/E194*100</f>
        <v>-92.212389380530965</v>
      </c>
      <c r="G194" s="72">
        <v>4</v>
      </c>
      <c r="H194" s="72">
        <v>570.29999999999995</v>
      </c>
      <c r="I194" s="72"/>
      <c r="J194" s="72"/>
      <c r="K194" s="72"/>
      <c r="L194" s="72"/>
      <c r="M194" s="31"/>
      <c r="N194" s="114">
        <f>D194/D207*100</f>
        <v>1.0903813173347418E-2</v>
      </c>
    </row>
    <row r="195" spans="1:14">
      <c r="A195" s="255"/>
      <c r="B195" s="176" t="s">
        <v>25</v>
      </c>
      <c r="C195" s="74"/>
      <c r="D195" s="74"/>
      <c r="E195" s="74"/>
      <c r="F195" s="31"/>
      <c r="G195" s="74"/>
      <c r="H195" s="74"/>
      <c r="I195" s="74"/>
      <c r="J195" s="74"/>
      <c r="K195" s="74"/>
      <c r="L195" s="74"/>
      <c r="M195" s="31"/>
      <c r="N195" s="114"/>
    </row>
    <row r="196" spans="1:14">
      <c r="A196" s="255"/>
      <c r="B196" s="176" t="s">
        <v>26</v>
      </c>
      <c r="C196" s="72">
        <v>0.01</v>
      </c>
      <c r="D196" s="72">
        <v>0.64</v>
      </c>
      <c r="E196" s="72">
        <v>2.89</v>
      </c>
      <c r="F196" s="31">
        <f>(D196-E196)/E196*100</f>
        <v>-77.854671280276804</v>
      </c>
      <c r="G196" s="72">
        <v>54</v>
      </c>
      <c r="H196" s="72">
        <v>2001.09</v>
      </c>
      <c r="I196" s="72"/>
      <c r="J196" s="72"/>
      <c r="K196" s="72"/>
      <c r="L196" s="72"/>
      <c r="M196" s="31"/>
      <c r="N196" s="114">
        <f>D196/D209*100</f>
        <v>2.7818895929161296E-2</v>
      </c>
    </row>
    <row r="197" spans="1:14">
      <c r="A197" s="255"/>
      <c r="B197" s="176" t="s">
        <v>27</v>
      </c>
      <c r="C197" s="72"/>
      <c r="D197" s="72"/>
      <c r="E197" s="72"/>
      <c r="F197" s="31"/>
      <c r="G197" s="72"/>
      <c r="H197" s="72"/>
      <c r="I197" s="72"/>
      <c r="J197" s="72"/>
      <c r="K197" s="72"/>
      <c r="L197" s="72"/>
      <c r="M197" s="31"/>
      <c r="N197" s="114"/>
    </row>
    <row r="198" spans="1:14">
      <c r="A198" s="255"/>
      <c r="B198" s="14" t="s">
        <v>28</v>
      </c>
      <c r="C198" s="75"/>
      <c r="D198" s="75"/>
      <c r="E198" s="75"/>
      <c r="F198" s="31"/>
      <c r="G198" s="75"/>
      <c r="H198" s="75"/>
      <c r="I198" s="75"/>
      <c r="J198" s="75"/>
      <c r="K198" s="75"/>
      <c r="L198" s="75"/>
      <c r="M198" s="31"/>
      <c r="N198" s="114"/>
    </row>
    <row r="199" spans="1:14">
      <c r="A199" s="255"/>
      <c r="B199" s="14" t="s">
        <v>29</v>
      </c>
      <c r="C199" s="75"/>
      <c r="D199" s="75"/>
      <c r="E199" s="75"/>
      <c r="F199" s="31"/>
      <c r="G199" s="75"/>
      <c r="H199" s="75"/>
      <c r="I199" s="75"/>
      <c r="J199" s="75"/>
      <c r="K199" s="75"/>
      <c r="L199" s="75"/>
      <c r="M199" s="31"/>
      <c r="N199" s="114"/>
    </row>
    <row r="200" spans="1:14">
      <c r="A200" s="255"/>
      <c r="B200" s="14" t="s">
        <v>30</v>
      </c>
      <c r="C200" s="75"/>
      <c r="D200" s="75"/>
      <c r="E200" s="75"/>
      <c r="F200" s="31"/>
      <c r="G200" s="75"/>
      <c r="H200" s="75"/>
      <c r="I200" s="75"/>
      <c r="J200" s="75"/>
      <c r="K200" s="75"/>
      <c r="L200" s="75"/>
      <c r="M200" s="31"/>
      <c r="N200" s="114"/>
    </row>
    <row r="201" spans="1:14" ht="14.25" thickBot="1">
      <c r="A201" s="256"/>
      <c r="B201" s="15" t="s">
        <v>31</v>
      </c>
      <c r="C201" s="16">
        <f t="shared" ref="C201:K201" si="42">C189+C191+C192+C193+C194+C195+C196+C197</f>
        <v>28.300000000000004</v>
      </c>
      <c r="D201" s="16">
        <f t="shared" si="42"/>
        <v>201.96999999999997</v>
      </c>
      <c r="E201" s="16">
        <v>152.09</v>
      </c>
      <c r="F201" s="16">
        <f t="shared" ref="F201:F214" si="43">(D201-E201)/E201*100</f>
        <v>32.796370570057185</v>
      </c>
      <c r="G201" s="16">
        <f t="shared" si="42"/>
        <v>1604</v>
      </c>
      <c r="H201" s="16">
        <f t="shared" si="42"/>
        <v>134031.74</v>
      </c>
      <c r="I201" s="16">
        <f t="shared" si="42"/>
        <v>180</v>
      </c>
      <c r="J201" s="16">
        <f t="shared" si="42"/>
        <v>40.96</v>
      </c>
      <c r="K201" s="16">
        <f t="shared" si="42"/>
        <v>109.4</v>
      </c>
      <c r="L201" s="16">
        <v>69.430000000000007</v>
      </c>
      <c r="M201" s="16">
        <f>(K201-L201)/L201*100</f>
        <v>57.568774305055449</v>
      </c>
      <c r="N201" s="110">
        <f>D201/D214*100</f>
        <v>0.57628009578357531</v>
      </c>
    </row>
    <row r="202" spans="1:14" ht="15" thickTop="1" thickBot="1">
      <c r="A202" s="269" t="s">
        <v>49</v>
      </c>
      <c r="B202" s="176" t="s">
        <v>19</v>
      </c>
      <c r="C202" s="32">
        <f>C7+C20+C33+C46+C59+C72+C85+C98+C111+C124+C137+C150+C163+C176+C189</f>
        <v>2433.3421340000004</v>
      </c>
      <c r="D202" s="32">
        <f>D7+D20+D33+D46+D59+D72+D85+D98+D111+D124+D137+D150+D163+D176+D189</f>
        <v>20164.258893000002</v>
      </c>
      <c r="E202" s="32">
        <f>E7+E20+E33+E46+E59+E72+E85+E98+E111+E124+E137+E150+E163+E176+E189</f>
        <v>16919.363384</v>
      </c>
      <c r="F202" s="32">
        <f t="shared" si="43"/>
        <v>19.178591034155435</v>
      </c>
      <c r="G202" s="32">
        <f t="shared" ref="G202:L213" si="44">G7+G20+G33+G46+G59+G72+G85+G98+G111+G124+G137+G150+G163+G176+G189</f>
        <v>146332</v>
      </c>
      <c r="H202" s="32">
        <f t="shared" si="44"/>
        <v>15416093.741722997</v>
      </c>
      <c r="I202" s="32">
        <f t="shared" si="44"/>
        <v>12958</v>
      </c>
      <c r="J202" s="32">
        <f t="shared" si="44"/>
        <v>1742.3677799999991</v>
      </c>
      <c r="K202" s="32">
        <f t="shared" si="44"/>
        <v>11032.472059</v>
      </c>
      <c r="L202" s="32">
        <f t="shared" si="44"/>
        <v>11731.647748999996</v>
      </c>
      <c r="M202" s="32">
        <f t="shared" ref="M202:M214" si="45">(K202-L202)/L202*100</f>
        <v>-5.959739884447127</v>
      </c>
      <c r="N202" s="113">
        <f>D202/D214*100</f>
        <v>57.53458952449796</v>
      </c>
    </row>
    <row r="203" spans="1:14" ht="14.25" thickBot="1">
      <c r="A203" s="258"/>
      <c r="B203" s="176" t="s">
        <v>20</v>
      </c>
      <c r="C203" s="32">
        <f t="shared" ref="C203:E213" si="46">C8+C21+C34+C47+C60+C73+C86+C99+C112+C125+C138+C151+C164+C177+C190</f>
        <v>786.67453600000022</v>
      </c>
      <c r="D203" s="32">
        <f t="shared" si="46"/>
        <v>6674.1753610000005</v>
      </c>
      <c r="E203" s="32">
        <f t="shared" si="46"/>
        <v>4079.958502</v>
      </c>
      <c r="F203" s="31">
        <f t="shared" si="43"/>
        <v>63.584393265968586</v>
      </c>
      <c r="G203" s="32">
        <f>G8+G21+G34+G47+G60+G73+G86+G99+G112+G125+G138+G151+G164+G177+G190</f>
        <v>78042</v>
      </c>
      <c r="H203" s="32">
        <f>H8+H21+H34+H47+H60+H73+H86+H99+H112+H125+H138+H151+H164+H177+H190</f>
        <v>1560480</v>
      </c>
      <c r="I203" s="32">
        <f t="shared" si="44"/>
        <v>7252</v>
      </c>
      <c r="J203" s="32">
        <f t="shared" si="44"/>
        <v>667.21402900000021</v>
      </c>
      <c r="K203" s="32">
        <f t="shared" si="44"/>
        <v>3872.890042</v>
      </c>
      <c r="L203" s="32">
        <f t="shared" si="44"/>
        <v>3956.1082650000003</v>
      </c>
      <c r="M203" s="31">
        <f t="shared" si="45"/>
        <v>-2.1035375532120404</v>
      </c>
      <c r="N203" s="109">
        <f>D203/D214*100</f>
        <v>19.043394644320738</v>
      </c>
    </row>
    <row r="204" spans="1:14" ht="14.25" thickBot="1">
      <c r="A204" s="258"/>
      <c r="B204" s="176" t="s">
        <v>21</v>
      </c>
      <c r="C204" s="32">
        <f t="shared" si="46"/>
        <v>113.76060300000005</v>
      </c>
      <c r="D204" s="32">
        <f t="shared" si="46"/>
        <v>1117.7202269999998</v>
      </c>
      <c r="E204" s="32">
        <f t="shared" si="46"/>
        <v>904.55394300000012</v>
      </c>
      <c r="F204" s="31">
        <f t="shared" si="43"/>
        <v>23.565900701623459</v>
      </c>
      <c r="G204" s="32">
        <f t="shared" ref="G204:H213" si="47">G9+G22+G35+G48+G61+G74+G87+G100+G113+G126+G139+G152+G165+G178+G191</f>
        <v>2180</v>
      </c>
      <c r="H204" s="32">
        <f>H9+H22+H35+H48+H61+H74+H87+H100+H113+H126+H139+H152+H165+H178+H191</f>
        <v>1073970.58874</v>
      </c>
      <c r="I204" s="32">
        <f t="shared" si="44"/>
        <v>139</v>
      </c>
      <c r="J204" s="32">
        <f t="shared" si="44"/>
        <v>37.994069000000017</v>
      </c>
      <c r="K204" s="32">
        <f t="shared" si="44"/>
        <v>760.23073299999999</v>
      </c>
      <c r="L204" s="32">
        <f t="shared" si="44"/>
        <v>2271.4984849999996</v>
      </c>
      <c r="M204" s="31">
        <f t="shared" si="45"/>
        <v>-66.531752584461884</v>
      </c>
      <c r="N204" s="109">
        <f>D204/D214*100</f>
        <v>3.1891861141496238</v>
      </c>
    </row>
    <row r="205" spans="1:14" ht="14.25" thickBot="1">
      <c r="A205" s="258"/>
      <c r="B205" s="176" t="s">
        <v>22</v>
      </c>
      <c r="C205" s="32">
        <f t="shared" si="46"/>
        <v>27.412244000000019</v>
      </c>
      <c r="D205" s="32">
        <f t="shared" si="46"/>
        <v>289.22683700000005</v>
      </c>
      <c r="E205" s="32">
        <f t="shared" si="46"/>
        <v>252.34067700000003</v>
      </c>
      <c r="F205" s="31">
        <f t="shared" si="43"/>
        <v>14.617603645408311</v>
      </c>
      <c r="G205" s="32">
        <f t="shared" si="47"/>
        <v>36346</v>
      </c>
      <c r="H205" s="32">
        <f t="shared" si="47"/>
        <v>477486.40025999997</v>
      </c>
      <c r="I205" s="32">
        <f t="shared" si="44"/>
        <v>1258</v>
      </c>
      <c r="J205" s="32">
        <f t="shared" si="44"/>
        <v>12.654299999999992</v>
      </c>
      <c r="K205" s="32">
        <f t="shared" si="44"/>
        <v>131.21052</v>
      </c>
      <c r="L205" s="32">
        <f t="shared" si="44"/>
        <v>71.159702999999993</v>
      </c>
      <c r="M205" s="31">
        <f t="shared" si="45"/>
        <v>84.388796563695621</v>
      </c>
      <c r="N205" s="109">
        <f>D205/D214*100</f>
        <v>0.82524963771619841</v>
      </c>
    </row>
    <row r="206" spans="1:14" ht="14.25" thickBot="1">
      <c r="A206" s="258"/>
      <c r="B206" s="176" t="s">
        <v>23</v>
      </c>
      <c r="C206" s="32">
        <f t="shared" si="46"/>
        <v>8.5832030699999873</v>
      </c>
      <c r="D206" s="32">
        <f t="shared" si="46"/>
        <v>91.672202929999983</v>
      </c>
      <c r="E206" s="32">
        <f t="shared" si="46"/>
        <v>73.435434999999998</v>
      </c>
      <c r="F206" s="31">
        <f t="shared" si="43"/>
        <v>24.833743995660932</v>
      </c>
      <c r="G206" s="32">
        <f t="shared" si="47"/>
        <v>2801</v>
      </c>
      <c r="H206" s="32">
        <f t="shared" si="47"/>
        <v>321217.58859278</v>
      </c>
      <c r="I206" s="32">
        <f t="shared" si="44"/>
        <v>16</v>
      </c>
      <c r="J206" s="32">
        <f t="shared" si="44"/>
        <v>0</v>
      </c>
      <c r="K206" s="32">
        <f t="shared" si="44"/>
        <v>49.144644999999997</v>
      </c>
      <c r="L206" s="32">
        <f t="shared" si="44"/>
        <v>26.882580000000001</v>
      </c>
      <c r="M206" s="31">
        <f t="shared" si="45"/>
        <v>82.812233796012123</v>
      </c>
      <c r="N206" s="109">
        <f>D206/D214*100</f>
        <v>0.26156788575130835</v>
      </c>
    </row>
    <row r="207" spans="1:14" ht="14.25" thickBot="1">
      <c r="A207" s="258"/>
      <c r="B207" s="176" t="s">
        <v>24</v>
      </c>
      <c r="C207" s="32">
        <f t="shared" si="46"/>
        <v>1291.1170610000001</v>
      </c>
      <c r="D207" s="32">
        <f t="shared" si="46"/>
        <v>4035.2855740000005</v>
      </c>
      <c r="E207" s="32">
        <f t="shared" si="46"/>
        <v>3572.687144</v>
      </c>
      <c r="F207" s="31">
        <f t="shared" si="43"/>
        <v>12.948193092610754</v>
      </c>
      <c r="G207" s="32">
        <f t="shared" si="47"/>
        <v>7135</v>
      </c>
      <c r="H207" s="32">
        <f t="shared" si="47"/>
        <v>2797346.6264599995</v>
      </c>
      <c r="I207" s="32">
        <f t="shared" si="44"/>
        <v>458</v>
      </c>
      <c r="J207" s="32">
        <f t="shared" si="44"/>
        <v>202.69592200000017</v>
      </c>
      <c r="K207" s="32">
        <f t="shared" si="44"/>
        <v>1815.574425</v>
      </c>
      <c r="L207" s="32">
        <f t="shared" si="44"/>
        <v>1407.2024760000002</v>
      </c>
      <c r="M207" s="31">
        <f t="shared" si="45"/>
        <v>29.020127235762466</v>
      </c>
      <c r="N207" s="109">
        <f>D207/D214*100</f>
        <v>11.513862242406299</v>
      </c>
    </row>
    <row r="208" spans="1:14" ht="14.25" thickBot="1">
      <c r="A208" s="258"/>
      <c r="B208" s="176" t="s">
        <v>25</v>
      </c>
      <c r="C208" s="32">
        <f t="shared" si="46"/>
        <v>75.300002000000404</v>
      </c>
      <c r="D208" s="32">
        <f t="shared" si="46"/>
        <v>6753.1780480000007</v>
      </c>
      <c r="E208" s="32">
        <f t="shared" si="46"/>
        <v>5084.2063479999997</v>
      </c>
      <c r="F208" s="31">
        <f t="shared" si="43"/>
        <v>32.82659250556447</v>
      </c>
      <c r="G208" s="32">
        <f t="shared" si="47"/>
        <v>2531</v>
      </c>
      <c r="H208" s="32">
        <f t="shared" si="47"/>
        <v>138219.66833000001</v>
      </c>
      <c r="I208" s="32">
        <f t="shared" si="44"/>
        <v>3412</v>
      </c>
      <c r="J208" s="32">
        <f t="shared" si="44"/>
        <v>54.530663000000033</v>
      </c>
      <c r="K208" s="32">
        <f t="shared" si="44"/>
        <v>2267.9414860000002</v>
      </c>
      <c r="L208" s="32">
        <f t="shared" si="44"/>
        <v>1703.6715810000003</v>
      </c>
      <c r="M208" s="31">
        <f t="shared" si="45"/>
        <v>33.120814556805115</v>
      </c>
      <c r="N208" s="109">
        <f>D208/D214*100</f>
        <v>19.268812657052926</v>
      </c>
    </row>
    <row r="209" spans="1:14" ht="14.25" thickBot="1">
      <c r="A209" s="258"/>
      <c r="B209" s="176" t="s">
        <v>26</v>
      </c>
      <c r="C209" s="32">
        <f t="shared" si="46"/>
        <v>422.91085399999997</v>
      </c>
      <c r="D209" s="32">
        <f t="shared" si="46"/>
        <v>2300.5945369999995</v>
      </c>
      <c r="E209" s="32">
        <f t="shared" si="46"/>
        <v>2275.0269720000006</v>
      </c>
      <c r="F209" s="31">
        <f t="shared" si="43"/>
        <v>1.1238356869906558</v>
      </c>
      <c r="G209" s="32">
        <f t="shared" si="47"/>
        <v>92312</v>
      </c>
      <c r="H209" s="32">
        <f t="shared" si="47"/>
        <v>28650454.223999992</v>
      </c>
      <c r="I209" s="32">
        <f t="shared" si="44"/>
        <v>1668</v>
      </c>
      <c r="J209" s="32">
        <f t="shared" si="44"/>
        <v>83.017407000000006</v>
      </c>
      <c r="K209" s="32">
        <f t="shared" si="44"/>
        <v>575.84447</v>
      </c>
      <c r="L209" s="32">
        <f t="shared" si="44"/>
        <v>675.12503700000002</v>
      </c>
      <c r="M209" s="31">
        <f t="shared" si="45"/>
        <v>-14.705508099827739</v>
      </c>
      <c r="N209" s="109">
        <f>D209/D214*100</f>
        <v>6.5642760813067786</v>
      </c>
    </row>
    <row r="210" spans="1:14" ht="14.25" thickBot="1">
      <c r="A210" s="258"/>
      <c r="B210" s="176" t="s">
        <v>27</v>
      </c>
      <c r="C210" s="32">
        <f t="shared" si="46"/>
        <v>39.287641999999998</v>
      </c>
      <c r="D210" s="32">
        <f t="shared" si="46"/>
        <v>295.25713400000001</v>
      </c>
      <c r="E210" s="32">
        <f t="shared" si="46"/>
        <v>362.07808399999999</v>
      </c>
      <c r="F210" s="31">
        <f t="shared" si="43"/>
        <v>-18.454845226147405</v>
      </c>
      <c r="G210" s="32">
        <f t="shared" si="47"/>
        <v>142</v>
      </c>
      <c r="H210" s="32">
        <f t="shared" si="47"/>
        <v>114431.48387425001</v>
      </c>
      <c r="I210" s="32">
        <f t="shared" si="44"/>
        <v>2</v>
      </c>
      <c r="J210" s="32">
        <f t="shared" si="44"/>
        <v>0</v>
      </c>
      <c r="K210" s="32">
        <f t="shared" si="44"/>
        <v>0.42304000000000003</v>
      </c>
      <c r="L210" s="32">
        <f t="shared" si="44"/>
        <v>6.3800000000000008</v>
      </c>
      <c r="M210" s="31">
        <f t="shared" si="45"/>
        <v>-93.369278996865205</v>
      </c>
      <c r="N210" s="109">
        <f>D210/D214*100</f>
        <v>0.8424558571188987</v>
      </c>
    </row>
    <row r="211" spans="1:14" ht="14.25" thickBot="1">
      <c r="A211" s="258"/>
      <c r="B211" s="14" t="s">
        <v>28</v>
      </c>
      <c r="C211" s="32">
        <f t="shared" si="46"/>
        <v>36.075473000000002</v>
      </c>
      <c r="D211" s="32">
        <f t="shared" si="46"/>
        <v>158.688661</v>
      </c>
      <c r="E211" s="32">
        <f t="shared" si="46"/>
        <v>117.93231400000001</v>
      </c>
      <c r="F211" s="31">
        <f t="shared" si="43"/>
        <v>34.559100570179595</v>
      </c>
      <c r="G211" s="32">
        <f t="shared" si="47"/>
        <v>45</v>
      </c>
      <c r="H211" s="32">
        <f t="shared" si="47"/>
        <v>45902.965949000005</v>
      </c>
      <c r="I211" s="32">
        <f t="shared" si="44"/>
        <v>0</v>
      </c>
      <c r="J211" s="32">
        <f t="shared" si="44"/>
        <v>0</v>
      </c>
      <c r="K211" s="32">
        <f t="shared" si="44"/>
        <v>0</v>
      </c>
      <c r="L211" s="32">
        <f t="shared" si="44"/>
        <v>3.68</v>
      </c>
      <c r="M211" s="31">
        <f t="shared" si="45"/>
        <v>-100</v>
      </c>
      <c r="N211" s="109">
        <f>D211/D214*100</f>
        <v>0.45278564519902625</v>
      </c>
    </row>
    <row r="212" spans="1:14" ht="14.25" thickBot="1">
      <c r="A212" s="258"/>
      <c r="B212" s="14" t="s">
        <v>29</v>
      </c>
      <c r="C212" s="32">
        <f t="shared" si="46"/>
        <v>2.680733</v>
      </c>
      <c r="D212" s="32">
        <f t="shared" si="46"/>
        <v>18.126401999999999</v>
      </c>
      <c r="E212" s="32">
        <f t="shared" si="46"/>
        <v>26.508045000000003</v>
      </c>
      <c r="F212" s="31">
        <f t="shared" si="43"/>
        <v>-31.619242384717555</v>
      </c>
      <c r="G212" s="32">
        <f t="shared" si="47"/>
        <v>16</v>
      </c>
      <c r="H212" s="32">
        <f t="shared" si="47"/>
        <v>5290.4665080000004</v>
      </c>
      <c r="I212" s="32">
        <f t="shared" si="44"/>
        <v>1</v>
      </c>
      <c r="J212" s="32">
        <f t="shared" si="44"/>
        <v>0</v>
      </c>
      <c r="K212" s="32">
        <f t="shared" si="44"/>
        <v>0.42304000000000003</v>
      </c>
      <c r="L212" s="32">
        <f t="shared" si="44"/>
        <v>2.7</v>
      </c>
      <c r="M212" s="31">
        <f t="shared" si="45"/>
        <v>-84.331851851851852</v>
      </c>
      <c r="N212" s="109">
        <f>D212/D214*100</f>
        <v>5.171998158524331E-2</v>
      </c>
    </row>
    <row r="213" spans="1:14" ht="14.25" thickBot="1">
      <c r="A213" s="258"/>
      <c r="B213" s="14" t="s">
        <v>30</v>
      </c>
      <c r="C213" s="32">
        <f t="shared" si="46"/>
        <v>0.60224499999999637</v>
      </c>
      <c r="D213" s="32">
        <f t="shared" si="46"/>
        <v>115.99017599999999</v>
      </c>
      <c r="E213" s="32">
        <f t="shared" si="46"/>
        <v>209.230795</v>
      </c>
      <c r="F213" s="31">
        <f t="shared" si="43"/>
        <v>-44.563525651183426</v>
      </c>
      <c r="G213" s="32">
        <f t="shared" si="47"/>
        <v>69</v>
      </c>
      <c r="H213" s="32">
        <f t="shared" si="47"/>
        <v>60880.961417250001</v>
      </c>
      <c r="I213" s="32">
        <f t="shared" si="44"/>
        <v>1</v>
      </c>
      <c r="J213" s="32">
        <f t="shared" si="44"/>
        <v>0</v>
      </c>
      <c r="K213" s="32">
        <f t="shared" si="44"/>
        <v>0</v>
      </c>
      <c r="L213" s="32">
        <f t="shared" si="44"/>
        <v>0</v>
      </c>
      <c r="M213" s="31" t="e">
        <f t="shared" si="45"/>
        <v>#DIV/0!</v>
      </c>
      <c r="N213" s="109">
        <f>D213/D214*100</f>
        <v>0.33095424932036321</v>
      </c>
    </row>
    <row r="214" spans="1:14" ht="14.25" thickBot="1">
      <c r="A214" s="273"/>
      <c r="B214" s="35" t="s">
        <v>31</v>
      </c>
      <c r="C214" s="36">
        <f t="shared" ref="C214:L214" si="48">C202+C204+C205+C206+C207+C208+C209+C210</f>
        <v>4411.7137430700013</v>
      </c>
      <c r="D214" s="36">
        <f t="shared" si="48"/>
        <v>35047.193452930005</v>
      </c>
      <c r="E214" s="36">
        <f>E202+E204+E205+E206+E207+E208+E209+E210</f>
        <v>29443.691986999998</v>
      </c>
      <c r="F214" s="36">
        <f t="shared" si="43"/>
        <v>19.031246042120227</v>
      </c>
      <c r="G214" s="36">
        <f t="shared" si="48"/>
        <v>289779</v>
      </c>
      <c r="H214" s="36">
        <f t="shared" si="48"/>
        <v>48989220.321980014</v>
      </c>
      <c r="I214" s="36">
        <f t="shared" si="48"/>
        <v>19911</v>
      </c>
      <c r="J214" s="36">
        <f t="shared" si="48"/>
        <v>2133.2601409999993</v>
      </c>
      <c r="K214" s="36">
        <f t="shared" si="48"/>
        <v>16632.841378000005</v>
      </c>
      <c r="L214" s="36">
        <f t="shared" si="48"/>
        <v>17893.567610999999</v>
      </c>
      <c r="M214" s="36">
        <f t="shared" si="45"/>
        <v>-7.0456951928634268</v>
      </c>
      <c r="N214" s="115">
        <f>D214/D214*100</f>
        <v>100</v>
      </c>
    </row>
    <row r="219" spans="1:14">
      <c r="A219" s="218" t="s">
        <v>127</v>
      </c>
      <c r="B219" s="218"/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</row>
    <row r="220" spans="1:14">
      <c r="A220" s="218"/>
      <c r="B220" s="218"/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</row>
    <row r="221" spans="1:14" ht="14.25" thickBot="1">
      <c r="A221" s="257" t="str">
        <f>A3</f>
        <v>财字3号表                                             （2022年1-9月）                                           单位：万元</v>
      </c>
      <c r="B221" s="257"/>
      <c r="C221" s="257"/>
      <c r="D221" s="257"/>
      <c r="E221" s="257"/>
      <c r="F221" s="257"/>
      <c r="G221" s="257"/>
      <c r="H221" s="257"/>
      <c r="I221" s="257"/>
      <c r="J221" s="257"/>
      <c r="K221" s="257"/>
      <c r="L221" s="257"/>
      <c r="M221" s="257"/>
      <c r="N221" s="257"/>
    </row>
    <row r="222" spans="1:14" ht="14.25" thickBot="1">
      <c r="A222" s="274" t="s">
        <v>2</v>
      </c>
      <c r="B222" s="37" t="s">
        <v>3</v>
      </c>
      <c r="C222" s="225" t="s">
        <v>4</v>
      </c>
      <c r="D222" s="225"/>
      <c r="E222" s="225"/>
      <c r="F222" s="261"/>
      <c r="G222" s="220" t="s">
        <v>5</v>
      </c>
      <c r="H222" s="261"/>
      <c r="I222" s="220" t="s">
        <v>6</v>
      </c>
      <c r="J222" s="226"/>
      <c r="K222" s="226"/>
      <c r="L222" s="226"/>
      <c r="M222" s="226"/>
      <c r="N222" s="278" t="s">
        <v>7</v>
      </c>
    </row>
    <row r="223" spans="1:14" ht="14.25" thickBot="1">
      <c r="A223" s="274"/>
      <c r="B223" s="24" t="s">
        <v>8</v>
      </c>
      <c r="C223" s="227" t="s">
        <v>9</v>
      </c>
      <c r="D223" s="227" t="s">
        <v>10</v>
      </c>
      <c r="E223" s="227" t="s">
        <v>11</v>
      </c>
      <c r="F223" s="196" t="s">
        <v>12</v>
      </c>
      <c r="G223" s="227" t="s">
        <v>13</v>
      </c>
      <c r="H223" s="221" t="s">
        <v>14</v>
      </c>
      <c r="I223" s="196" t="s">
        <v>13</v>
      </c>
      <c r="J223" s="262" t="s">
        <v>15</v>
      </c>
      <c r="K223" s="263"/>
      <c r="L223" s="264"/>
      <c r="M223" s="97" t="s">
        <v>12</v>
      </c>
      <c r="N223" s="279"/>
    </row>
    <row r="224" spans="1:14" ht="14.25" thickBot="1">
      <c r="A224" s="274"/>
      <c r="B224" s="38" t="s">
        <v>16</v>
      </c>
      <c r="C224" s="228"/>
      <c r="D224" s="228"/>
      <c r="E224" s="228"/>
      <c r="F224" s="199" t="s">
        <v>17</v>
      </c>
      <c r="G224" s="265"/>
      <c r="H224" s="221"/>
      <c r="I224" s="24" t="s">
        <v>18</v>
      </c>
      <c r="J224" s="197" t="s">
        <v>9</v>
      </c>
      <c r="K224" s="25" t="s">
        <v>10</v>
      </c>
      <c r="L224" s="197" t="s">
        <v>11</v>
      </c>
      <c r="M224" s="196" t="s">
        <v>17</v>
      </c>
      <c r="N224" s="116" t="s">
        <v>17</v>
      </c>
    </row>
    <row r="225" spans="1:14" ht="14.25" thickBot="1">
      <c r="A225" s="258"/>
      <c r="B225" s="176" t="s">
        <v>19</v>
      </c>
      <c r="C225" s="71">
        <v>459.84122300000013</v>
      </c>
      <c r="D225" s="71">
        <v>3446.598019</v>
      </c>
      <c r="E225" s="71">
        <v>2607.8396469999998</v>
      </c>
      <c r="F225" s="31">
        <f t="shared" ref="F225:F232" si="49">(D225-E225)/E225*100</f>
        <v>32.162958062428764</v>
      </c>
      <c r="G225" s="75">
        <v>23488</v>
      </c>
      <c r="H225" s="75">
        <v>2307510.75</v>
      </c>
      <c r="I225" s="75">
        <v>1868</v>
      </c>
      <c r="J225" s="72">
        <v>245.39677999999981</v>
      </c>
      <c r="K225" s="72">
        <v>1281.6068899999998</v>
      </c>
      <c r="L225" s="72">
        <v>1627.927081</v>
      </c>
      <c r="M225" s="31">
        <f t="shared" ref="M225:M232" si="50">(K225-L225)/L225*100</f>
        <v>-21.27369186507195</v>
      </c>
      <c r="N225" s="109">
        <f t="shared" ref="N225:N233" si="51">D225/D394*100</f>
        <v>34.897850208629841</v>
      </c>
    </row>
    <row r="226" spans="1:14" ht="14.25" thickBot="1">
      <c r="A226" s="258"/>
      <c r="B226" s="176" t="s">
        <v>20</v>
      </c>
      <c r="C226" s="71">
        <v>142.49753999999984</v>
      </c>
      <c r="D226" s="71">
        <v>1152.356953</v>
      </c>
      <c r="E226" s="71">
        <v>741.72922500000004</v>
      </c>
      <c r="F226" s="31">
        <f t="shared" si="49"/>
        <v>55.360866763743857</v>
      </c>
      <c r="G226" s="75">
        <v>13551</v>
      </c>
      <c r="H226" s="75">
        <v>271020</v>
      </c>
      <c r="I226" s="75">
        <v>1088</v>
      </c>
      <c r="J226" s="72">
        <v>82.869740999999976</v>
      </c>
      <c r="K226" s="72">
        <v>526.17552999999998</v>
      </c>
      <c r="L226" s="72">
        <v>642.22551599999997</v>
      </c>
      <c r="M226" s="31">
        <f t="shared" si="50"/>
        <v>-18.069974348387614</v>
      </c>
      <c r="N226" s="109">
        <f t="shared" si="51"/>
        <v>33.57508929026023</v>
      </c>
    </row>
    <row r="227" spans="1:14" ht="14.25" thickBot="1">
      <c r="A227" s="258"/>
      <c r="B227" s="176" t="s">
        <v>21</v>
      </c>
      <c r="C227" s="71">
        <v>6.7528310000000147</v>
      </c>
      <c r="D227" s="71">
        <v>173.61364399999999</v>
      </c>
      <c r="E227" s="71">
        <v>640.77068699999995</v>
      </c>
      <c r="F227" s="31">
        <f t="shared" si="49"/>
        <v>-72.905495285242338</v>
      </c>
      <c r="G227" s="75">
        <v>155</v>
      </c>
      <c r="H227" s="75">
        <v>140020.69</v>
      </c>
      <c r="I227" s="75">
        <v>6</v>
      </c>
      <c r="J227" s="72">
        <v>2.4696000000000033</v>
      </c>
      <c r="K227" s="72">
        <v>27.617689000000002</v>
      </c>
      <c r="L227" s="72">
        <v>475.77524899999997</v>
      </c>
      <c r="M227" s="31">
        <f t="shared" si="50"/>
        <v>-94.195223677976585</v>
      </c>
      <c r="N227" s="109">
        <f t="shared" si="51"/>
        <v>68.271553363840397</v>
      </c>
    </row>
    <row r="228" spans="1:14" ht="14.25" thickBot="1">
      <c r="A228" s="258"/>
      <c r="B228" s="176" t="s">
        <v>22</v>
      </c>
      <c r="C228" s="71">
        <v>4.4326760000000007</v>
      </c>
      <c r="D228" s="71">
        <v>122.43716999999999</v>
      </c>
      <c r="E228" s="71">
        <v>65.365119000000007</v>
      </c>
      <c r="F228" s="31">
        <f t="shared" si="49"/>
        <v>87.312701136518982</v>
      </c>
      <c r="G228" s="75">
        <v>11392</v>
      </c>
      <c r="H228" s="75">
        <v>128151.42</v>
      </c>
      <c r="I228" s="75">
        <v>144</v>
      </c>
      <c r="J228" s="72">
        <v>3.279399999999999</v>
      </c>
      <c r="K228" s="72">
        <v>22.130299999999998</v>
      </c>
      <c r="L228" s="72">
        <v>21.505299999999998</v>
      </c>
      <c r="M228" s="31">
        <f t="shared" si="50"/>
        <v>2.9062603172241261</v>
      </c>
      <c r="N228" s="109">
        <f t="shared" si="51"/>
        <v>52.342056353177625</v>
      </c>
    </row>
    <row r="229" spans="1:14" ht="14.25" thickBot="1">
      <c r="A229" s="258"/>
      <c r="B229" s="176" t="s">
        <v>23</v>
      </c>
      <c r="C229" s="71">
        <v>1.7811390000000102</v>
      </c>
      <c r="D229" s="71">
        <v>35.640828999999997</v>
      </c>
      <c r="E229" s="71">
        <v>16.060237000000001</v>
      </c>
      <c r="F229" s="31">
        <f t="shared" si="49"/>
        <v>121.91969520748663</v>
      </c>
      <c r="G229" s="75">
        <v>339</v>
      </c>
      <c r="H229" s="75">
        <v>53058.28</v>
      </c>
      <c r="I229" s="75">
        <v>0</v>
      </c>
      <c r="J229" s="72"/>
      <c r="K229" s="72"/>
      <c r="L229" s="72">
        <v>0</v>
      </c>
      <c r="M229" s="31" t="e">
        <f t="shared" si="50"/>
        <v>#DIV/0!</v>
      </c>
      <c r="N229" s="109">
        <f t="shared" si="51"/>
        <v>64.710501952445085</v>
      </c>
    </row>
    <row r="230" spans="1:14" ht="14.25" thickBot="1">
      <c r="A230" s="258"/>
      <c r="B230" s="176" t="s">
        <v>24</v>
      </c>
      <c r="C230" s="71">
        <v>47.606412000000034</v>
      </c>
      <c r="D230" s="71">
        <v>356.98989399999999</v>
      </c>
      <c r="E230" s="71">
        <v>238.08238600000001</v>
      </c>
      <c r="F230" s="31">
        <f t="shared" si="49"/>
        <v>49.943849269050908</v>
      </c>
      <c r="G230" s="75">
        <v>1733</v>
      </c>
      <c r="H230" s="75">
        <v>860247.94</v>
      </c>
      <c r="I230" s="75">
        <v>60</v>
      </c>
      <c r="J230" s="72">
        <v>13.464356999999978</v>
      </c>
      <c r="K230" s="72">
        <v>175.04434599999999</v>
      </c>
      <c r="L230" s="72">
        <v>67.530578000000006</v>
      </c>
      <c r="M230" s="31">
        <f t="shared" si="50"/>
        <v>159.20753410403205</v>
      </c>
      <c r="N230" s="109">
        <f t="shared" si="51"/>
        <v>39.124783280923339</v>
      </c>
    </row>
    <row r="231" spans="1:14" ht="14.25" thickBot="1">
      <c r="A231" s="258"/>
      <c r="B231" s="176" t="s">
        <v>25</v>
      </c>
      <c r="C231" s="71">
        <v>184.48259999999982</v>
      </c>
      <c r="D231" s="71">
        <v>2105.6364100000001</v>
      </c>
      <c r="E231" s="71">
        <v>1741.7679430000001</v>
      </c>
      <c r="F231" s="31">
        <f t="shared" si="49"/>
        <v>20.890754618739702</v>
      </c>
      <c r="G231" s="75">
        <v>677</v>
      </c>
      <c r="H231" s="75">
        <v>76920.490000000005</v>
      </c>
      <c r="I231" s="75">
        <v>1988</v>
      </c>
      <c r="J231" s="72">
        <v>100.12027600000005</v>
      </c>
      <c r="K231" s="72">
        <v>523.39975000000004</v>
      </c>
      <c r="L231" s="72">
        <v>64.119626999999994</v>
      </c>
      <c r="M231" s="31">
        <f t="shared" si="50"/>
        <v>716.28632992515713</v>
      </c>
      <c r="N231" s="109">
        <f t="shared" si="51"/>
        <v>40.191874208999806</v>
      </c>
    </row>
    <row r="232" spans="1:14" ht="14.25" thickBot="1">
      <c r="A232" s="258"/>
      <c r="B232" s="176" t="s">
        <v>26</v>
      </c>
      <c r="C232" s="71">
        <v>87.653118999999947</v>
      </c>
      <c r="D232" s="71">
        <v>478.00558400000006</v>
      </c>
      <c r="E232" s="71">
        <v>401.421403</v>
      </c>
      <c r="F232" s="31">
        <f t="shared" si="49"/>
        <v>19.07825054360643</v>
      </c>
      <c r="G232" s="75">
        <v>20133</v>
      </c>
      <c r="H232" s="75">
        <v>3255769.67</v>
      </c>
      <c r="I232" s="75">
        <v>390</v>
      </c>
      <c r="J232" s="72">
        <v>26.083300999999992</v>
      </c>
      <c r="K232" s="72">
        <v>114.177769</v>
      </c>
      <c r="L232" s="72">
        <v>775.26966700000003</v>
      </c>
      <c r="M232" s="31">
        <f t="shared" si="50"/>
        <v>-85.272509184858905</v>
      </c>
      <c r="N232" s="109">
        <f t="shared" si="51"/>
        <v>31.94712163505918</v>
      </c>
    </row>
    <row r="233" spans="1:14" ht="14.25" thickBot="1">
      <c r="A233" s="258"/>
      <c r="B233" s="176" t="s">
        <v>27</v>
      </c>
      <c r="C233" s="11">
        <v>5.259036</v>
      </c>
      <c r="D233" s="11">
        <v>9.0671429999999997</v>
      </c>
      <c r="E233" s="11">
        <v>20.99</v>
      </c>
      <c r="F233" s="31"/>
      <c r="G233" s="13">
        <v>9</v>
      </c>
      <c r="H233" s="13">
        <v>2399.17</v>
      </c>
      <c r="I233" s="13">
        <v>0</v>
      </c>
      <c r="J233" s="23"/>
      <c r="K233" s="23"/>
      <c r="L233" s="23"/>
      <c r="M233" s="31"/>
      <c r="N233" s="109">
        <f t="shared" si="51"/>
        <v>20.813049996601606</v>
      </c>
    </row>
    <row r="234" spans="1:14" ht="14.25" thickBot="1">
      <c r="A234" s="258"/>
      <c r="B234" s="14" t="s">
        <v>28</v>
      </c>
      <c r="C234" s="11"/>
      <c r="D234" s="11"/>
      <c r="E234" s="11"/>
      <c r="F234" s="31"/>
      <c r="G234" s="13"/>
      <c r="H234" s="13"/>
      <c r="I234" s="13"/>
      <c r="J234" s="23"/>
      <c r="K234" s="23"/>
      <c r="L234" s="23"/>
      <c r="M234" s="31"/>
      <c r="N234" s="109"/>
    </row>
    <row r="235" spans="1:14" ht="14.25" thickBot="1">
      <c r="A235" s="258"/>
      <c r="B235" s="14" t="s">
        <v>29</v>
      </c>
      <c r="C235" s="11"/>
      <c r="D235" s="11"/>
      <c r="E235" s="11">
        <v>4</v>
      </c>
      <c r="F235" s="31"/>
      <c r="G235" s="13">
        <v>0</v>
      </c>
      <c r="H235" s="13">
        <v>0</v>
      </c>
      <c r="I235" s="13">
        <v>0</v>
      </c>
      <c r="J235" s="23"/>
      <c r="K235" s="23"/>
      <c r="L235" s="23"/>
      <c r="M235" s="31"/>
      <c r="N235" s="109"/>
    </row>
    <row r="236" spans="1:14" ht="14.25" thickBot="1">
      <c r="A236" s="258"/>
      <c r="B236" s="14" t="s">
        <v>30</v>
      </c>
      <c r="C236" s="11">
        <v>5.259036</v>
      </c>
      <c r="D236" s="11">
        <v>9.0671429999999997</v>
      </c>
      <c r="E236" s="11">
        <v>16.63</v>
      </c>
      <c r="F236" s="31"/>
      <c r="G236" s="13">
        <v>9</v>
      </c>
      <c r="H236" s="13">
        <v>2399.17</v>
      </c>
      <c r="I236" s="13">
        <v>0</v>
      </c>
      <c r="J236" s="23"/>
      <c r="K236" s="23"/>
      <c r="L236" s="23"/>
      <c r="M236" s="31"/>
      <c r="N236" s="109">
        <f>D236/D405*100</f>
        <v>24.980129442801751</v>
      </c>
    </row>
    <row r="237" spans="1:14" ht="14.25" thickBot="1">
      <c r="A237" s="259"/>
      <c r="B237" s="15" t="s">
        <v>31</v>
      </c>
      <c r="C237" s="16">
        <f t="shared" ref="C237:K237" si="52">C225+C227+C228+C229+C230+C231+C232+C233</f>
        <v>797.80903599999999</v>
      </c>
      <c r="D237" s="16">
        <f t="shared" si="52"/>
        <v>6727.9886930000011</v>
      </c>
      <c r="E237" s="16">
        <v>5732.2974220000006</v>
      </c>
      <c r="F237" s="16">
        <f>(D237-E237)/E237*100</f>
        <v>17.369846637381972</v>
      </c>
      <c r="G237" s="16">
        <f t="shared" si="52"/>
        <v>57926</v>
      </c>
      <c r="H237" s="16">
        <f t="shared" si="52"/>
        <v>6824078.4100000001</v>
      </c>
      <c r="I237" s="16">
        <f t="shared" si="52"/>
        <v>4456</v>
      </c>
      <c r="J237" s="16">
        <f t="shared" si="52"/>
        <v>390.81371399999983</v>
      </c>
      <c r="K237" s="16">
        <f t="shared" si="52"/>
        <v>2143.9767439999996</v>
      </c>
      <c r="L237" s="16">
        <v>3032.1275019999998</v>
      </c>
      <c r="M237" s="16">
        <f t="shared" ref="M237:M239" si="53">(K237-L237)/L237*100</f>
        <v>-29.291339411491553</v>
      </c>
      <c r="N237" s="110">
        <f>D237/D406*100</f>
        <v>37.149154441683223</v>
      </c>
    </row>
    <row r="238" spans="1:14" ht="15" thickTop="1" thickBot="1">
      <c r="A238" s="258" t="s">
        <v>32</v>
      </c>
      <c r="B238" s="176" t="s">
        <v>19</v>
      </c>
      <c r="C238" s="19">
        <v>142.34250399999999</v>
      </c>
      <c r="D238" s="19">
        <v>1297.1857729999999</v>
      </c>
      <c r="E238" s="19">
        <v>1257.7423940000001</v>
      </c>
      <c r="F238" s="31">
        <f>(D238-E238)/E238*100</f>
        <v>3.1360459175235391</v>
      </c>
      <c r="G238" s="20">
        <v>10442</v>
      </c>
      <c r="H238" s="20">
        <v>1426242.5586999999</v>
      </c>
      <c r="I238" s="20">
        <v>780</v>
      </c>
      <c r="J238" s="19">
        <v>50.594271999999897</v>
      </c>
      <c r="K238" s="20">
        <v>474.83155199999999</v>
      </c>
      <c r="L238" s="20">
        <v>766.82568300000003</v>
      </c>
      <c r="M238" s="31">
        <f t="shared" si="53"/>
        <v>-38.078293081897208</v>
      </c>
      <c r="N238" s="109">
        <f>D238/D394*100</f>
        <v>13.134399355354503</v>
      </c>
    </row>
    <row r="239" spans="1:14" ht="14.25" thickBot="1">
      <c r="A239" s="258"/>
      <c r="B239" s="176" t="s">
        <v>20</v>
      </c>
      <c r="C239" s="20">
        <v>48.144478999999997</v>
      </c>
      <c r="D239" s="20">
        <v>455.36703799999998</v>
      </c>
      <c r="E239" s="20">
        <v>263.71650799999998</v>
      </c>
      <c r="F239" s="31">
        <f>(D239-E239)/E239*100</f>
        <v>72.672936348755229</v>
      </c>
      <c r="G239" s="20">
        <v>5453</v>
      </c>
      <c r="H239" s="20">
        <v>108860</v>
      </c>
      <c r="I239" s="20">
        <v>350</v>
      </c>
      <c r="J239" s="20">
        <v>19.757632999999998</v>
      </c>
      <c r="K239" s="20">
        <v>171.76835299999999</v>
      </c>
      <c r="L239" s="20">
        <v>218.87155200000001</v>
      </c>
      <c r="M239" s="31">
        <f t="shared" si="53"/>
        <v>-21.520932514792975</v>
      </c>
      <c r="N239" s="109">
        <f>D239/D395*100</f>
        <v>13.267580779452565</v>
      </c>
    </row>
    <row r="240" spans="1:14" ht="14.25" thickBot="1">
      <c r="A240" s="258"/>
      <c r="B240" s="176" t="s">
        <v>21</v>
      </c>
      <c r="C240" s="20"/>
      <c r="D240" s="20">
        <v>9.5569609999999994</v>
      </c>
      <c r="E240" s="20">
        <v>8.8039079999999998</v>
      </c>
      <c r="F240" s="31">
        <f>(D240-E240)/E240*100</f>
        <v>8.5536218688336998</v>
      </c>
      <c r="G240" s="20">
        <v>11</v>
      </c>
      <c r="H240" s="20">
        <v>16760.937399999999</v>
      </c>
      <c r="I240" s="20">
        <v>1</v>
      </c>
      <c r="J240" s="20"/>
      <c r="K240" s="20">
        <v>0.13</v>
      </c>
      <c r="L240" s="20">
        <v>1.1074999999999999</v>
      </c>
      <c r="M240" s="31"/>
      <c r="N240" s="109">
        <f>D240/D396*100</f>
        <v>3.758164150437632</v>
      </c>
    </row>
    <row r="241" spans="1:14" ht="14.25" thickBot="1">
      <c r="A241" s="258"/>
      <c r="B241" s="176" t="s">
        <v>22</v>
      </c>
      <c r="C241" s="21">
        <v>7.6178759999999999</v>
      </c>
      <c r="D241" s="21">
        <v>52.246200999999999</v>
      </c>
      <c r="E241" s="20">
        <v>21.195516000000001</v>
      </c>
      <c r="F241" s="31">
        <f>(D241-E241)/E241*100</f>
        <v>146.49648067072297</v>
      </c>
      <c r="G241" s="20">
        <v>5999</v>
      </c>
      <c r="H241" s="20">
        <v>151466.26999999999</v>
      </c>
      <c r="I241" s="20">
        <v>6</v>
      </c>
      <c r="J241" s="21"/>
      <c r="K241" s="20">
        <v>6.63605</v>
      </c>
      <c r="L241" s="20">
        <v>17.412040999999999</v>
      </c>
      <c r="M241" s="31"/>
      <c r="N241" s="109">
        <f>D241/D397*100</f>
        <v>22.335321838796542</v>
      </c>
    </row>
    <row r="242" spans="1:14" ht="14.25" thickBot="1">
      <c r="A242" s="258"/>
      <c r="B242" s="176" t="s">
        <v>23</v>
      </c>
      <c r="C242" s="20"/>
      <c r="D242" s="20"/>
      <c r="E242" s="20"/>
      <c r="F242" s="31"/>
      <c r="G242" s="20"/>
      <c r="H242" s="20"/>
      <c r="I242" s="20"/>
      <c r="J242" s="20"/>
      <c r="K242" s="20"/>
      <c r="L242" s="20"/>
      <c r="M242" s="31"/>
      <c r="N242" s="109"/>
    </row>
    <row r="243" spans="1:14" ht="14.25" thickBot="1">
      <c r="A243" s="258"/>
      <c r="B243" s="176" t="s">
        <v>24</v>
      </c>
      <c r="C243" s="20">
        <v>10.601046999999999</v>
      </c>
      <c r="D243" s="20">
        <v>43.025632999999999</v>
      </c>
      <c r="E243" s="20">
        <v>15.961814</v>
      </c>
      <c r="F243" s="31">
        <f>(D243-E243)/E243*100</f>
        <v>169.55352944220499</v>
      </c>
      <c r="G243" s="20">
        <v>3054</v>
      </c>
      <c r="H243" s="20">
        <v>19738.12</v>
      </c>
      <c r="I243" s="20">
        <v>7</v>
      </c>
      <c r="J243" s="20">
        <v>7.6999999999999999E-2</v>
      </c>
      <c r="K243" s="20">
        <v>0.43780000000000002</v>
      </c>
      <c r="L243" s="20">
        <v>0.2747</v>
      </c>
      <c r="M243" s="31">
        <f>(K243-L243)/L243*100</f>
        <v>59.373862395340382</v>
      </c>
      <c r="N243" s="109">
        <f>D243/D399*100</f>
        <v>4.7154515994493211</v>
      </c>
    </row>
    <row r="244" spans="1:14" ht="14.25" thickBot="1">
      <c r="A244" s="258"/>
      <c r="B244" s="176" t="s">
        <v>25</v>
      </c>
      <c r="C244" s="39">
        <v>9.1349999999999998</v>
      </c>
      <c r="D244" s="39">
        <v>9.1349999999999998</v>
      </c>
      <c r="E244" s="22">
        <v>7.8852000000000002</v>
      </c>
      <c r="F244" s="31"/>
      <c r="G244" s="22">
        <v>1</v>
      </c>
      <c r="H244" s="22">
        <v>315</v>
      </c>
      <c r="I244" s="22">
        <v>3</v>
      </c>
      <c r="J244" s="39"/>
      <c r="K244" s="22">
        <v>2.1</v>
      </c>
      <c r="L244" s="22">
        <v>11.251200000000001</v>
      </c>
      <c r="M244" s="31"/>
      <c r="N244" s="109">
        <f>D244/D400*100</f>
        <v>0.17436665188517197</v>
      </c>
    </row>
    <row r="245" spans="1:14" ht="14.25" thickBot="1">
      <c r="A245" s="258"/>
      <c r="B245" s="176" t="s">
        <v>26</v>
      </c>
      <c r="C245" s="20">
        <v>21.63</v>
      </c>
      <c r="D245" s="20">
        <v>298.51</v>
      </c>
      <c r="E245" s="20">
        <v>371.72</v>
      </c>
      <c r="F245" s="31">
        <f>(D245-E245)/E245*100</f>
        <v>-19.694931668998176</v>
      </c>
      <c r="G245" s="20">
        <v>37296</v>
      </c>
      <c r="H245" s="20">
        <v>2901520.78</v>
      </c>
      <c r="I245" s="20">
        <v>1186</v>
      </c>
      <c r="J245" s="20">
        <v>4.9907590000000299</v>
      </c>
      <c r="K245" s="20">
        <v>154.770556</v>
      </c>
      <c r="L245" s="20">
        <v>86.282675999999995</v>
      </c>
      <c r="M245" s="31">
        <f>(K245-L245)/L245*100</f>
        <v>79.37616584817097</v>
      </c>
      <c r="N245" s="109">
        <f>D245/D401*100</f>
        <v>19.950677562129719</v>
      </c>
    </row>
    <row r="246" spans="1:14" ht="14.25" thickBot="1">
      <c r="A246" s="258"/>
      <c r="B246" s="176" t="s">
        <v>27</v>
      </c>
      <c r="C246" s="20"/>
      <c r="D246" s="20">
        <v>6.8144489999999998</v>
      </c>
      <c r="E246" s="20"/>
      <c r="F246" s="31"/>
      <c r="G246" s="20">
        <v>3</v>
      </c>
      <c r="H246" s="40">
        <v>3613.4720000000002</v>
      </c>
      <c r="I246" s="20"/>
      <c r="J246" s="20"/>
      <c r="K246" s="20"/>
      <c r="L246" s="20"/>
      <c r="M246" s="31"/>
      <c r="N246" s="109"/>
    </row>
    <row r="247" spans="1:14" ht="14.25" thickBot="1">
      <c r="A247" s="258"/>
      <c r="B247" s="14" t="s">
        <v>28</v>
      </c>
      <c r="C247" s="40"/>
      <c r="D247" s="40"/>
      <c r="E247" s="40"/>
      <c r="F247" s="31"/>
      <c r="G247" s="40"/>
      <c r="H247" s="40"/>
      <c r="I247" s="40"/>
      <c r="J247" s="40"/>
      <c r="K247" s="40"/>
      <c r="L247" s="40"/>
      <c r="M247" s="31"/>
      <c r="N247" s="109"/>
    </row>
    <row r="248" spans="1:14" ht="14.25" thickBot="1">
      <c r="A248" s="258"/>
      <c r="B248" s="14" t="s">
        <v>29</v>
      </c>
      <c r="C248" s="40"/>
      <c r="D248" s="40">
        <v>6.8144489999999998</v>
      </c>
      <c r="E248" s="40"/>
      <c r="F248" s="31"/>
      <c r="G248" s="40">
        <v>3</v>
      </c>
      <c r="H248" s="40">
        <v>3613.4720000000002</v>
      </c>
      <c r="I248" s="40"/>
      <c r="J248" s="40"/>
      <c r="K248" s="40"/>
      <c r="L248" s="40"/>
      <c r="M248" s="31"/>
      <c r="N248" s="109"/>
    </row>
    <row r="249" spans="1:14" ht="14.25" thickBot="1">
      <c r="A249" s="258"/>
      <c r="B249" s="14" t="s">
        <v>30</v>
      </c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109"/>
    </row>
    <row r="250" spans="1:14" ht="14.25" thickBot="1">
      <c r="A250" s="259"/>
      <c r="B250" s="15" t="s">
        <v>31</v>
      </c>
      <c r="C250" s="16">
        <f t="shared" ref="C250:K250" si="54">C238+C240+C241+C242+C243+C244+C245+C246</f>
        <v>191.32642699999997</v>
      </c>
      <c r="D250" s="16">
        <f t="shared" si="54"/>
        <v>1716.4740169999998</v>
      </c>
      <c r="E250" s="16">
        <v>1683.3088320000002</v>
      </c>
      <c r="F250" s="16">
        <f>(D250-E250)/E250*100</f>
        <v>1.9702376871981866</v>
      </c>
      <c r="G250" s="16">
        <f t="shared" si="54"/>
        <v>56806</v>
      </c>
      <c r="H250" s="16">
        <f t="shared" si="54"/>
        <v>4519657.1381000001</v>
      </c>
      <c r="I250" s="16">
        <f t="shared" si="54"/>
        <v>1983</v>
      </c>
      <c r="J250" s="16">
        <f t="shared" si="54"/>
        <v>55.662030999999928</v>
      </c>
      <c r="K250" s="16">
        <f t="shared" si="54"/>
        <v>638.90595800000006</v>
      </c>
      <c r="L250" s="16">
        <v>883.15380000000016</v>
      </c>
      <c r="M250" s="16">
        <f t="shared" ref="M250:M252" si="55">(K250-L250)/L250*100</f>
        <v>-27.656320110947842</v>
      </c>
      <c r="N250" s="110">
        <f>D250/D406*100</f>
        <v>9.4776553978179194</v>
      </c>
    </row>
    <row r="251" spans="1:14" ht="15" thickTop="1" thickBot="1">
      <c r="A251" s="258" t="s">
        <v>97</v>
      </c>
      <c r="B251" s="176" t="s">
        <v>19</v>
      </c>
      <c r="C251" s="105">
        <v>286.2878889999995</v>
      </c>
      <c r="D251" s="105">
        <v>2189.0817179999995</v>
      </c>
      <c r="E251" s="72">
        <v>1807.5433649999998</v>
      </c>
      <c r="F251" s="31">
        <f>(D251-E251)/E251*100</f>
        <v>21.108116152997511</v>
      </c>
      <c r="G251" s="72">
        <v>17461</v>
      </c>
      <c r="H251" s="72">
        <v>3001008.7032300015</v>
      </c>
      <c r="I251" s="72">
        <v>937</v>
      </c>
      <c r="J251" s="72">
        <v>131.69999999999999</v>
      </c>
      <c r="K251" s="72">
        <v>1168</v>
      </c>
      <c r="L251" s="72">
        <v>821.94999999999993</v>
      </c>
      <c r="M251" s="31">
        <f t="shared" si="55"/>
        <v>42.101101040209272</v>
      </c>
      <c r="N251" s="109">
        <f>D251/D394*100</f>
        <v>22.165116288025715</v>
      </c>
    </row>
    <row r="252" spans="1:14" ht="14.25" thickBot="1">
      <c r="A252" s="258"/>
      <c r="B252" s="176" t="s">
        <v>20</v>
      </c>
      <c r="C252" s="105">
        <v>96.120013999999969</v>
      </c>
      <c r="D252" s="105">
        <v>739.29934200000002</v>
      </c>
      <c r="E252" s="72">
        <v>420.43563100000006</v>
      </c>
      <c r="F252" s="31">
        <f>(D252-E252)/E252*100</f>
        <v>75.841267363945164</v>
      </c>
      <c r="G252" s="72">
        <v>8820</v>
      </c>
      <c r="H252" s="72">
        <v>176400</v>
      </c>
      <c r="I252" s="72">
        <v>712</v>
      </c>
      <c r="J252" s="72">
        <v>47.8</v>
      </c>
      <c r="K252" s="72">
        <v>349</v>
      </c>
      <c r="L252" s="72">
        <v>230.07999999999998</v>
      </c>
      <c r="M252" s="31">
        <f t="shared" si="55"/>
        <v>51.686369958275392</v>
      </c>
      <c r="N252" s="109">
        <f>D252/D395*100</f>
        <v>21.54023660399664</v>
      </c>
    </row>
    <row r="253" spans="1:14" ht="14.25" thickBot="1">
      <c r="A253" s="258"/>
      <c r="B253" s="176" t="s">
        <v>21</v>
      </c>
      <c r="C253" s="105">
        <v>3.5347539999999888</v>
      </c>
      <c r="D253" s="105">
        <v>33.612619999999993</v>
      </c>
      <c r="E253" s="72">
        <v>24.039065000000001</v>
      </c>
      <c r="F253" s="31">
        <f>(D253-E253)/E253*100</f>
        <v>39.824989033475269</v>
      </c>
      <c r="G253" s="72">
        <v>464</v>
      </c>
      <c r="H253" s="72">
        <v>56989.765817999993</v>
      </c>
      <c r="I253" s="72">
        <v>15</v>
      </c>
      <c r="J253" s="72">
        <v>1</v>
      </c>
      <c r="K253" s="72">
        <v>8</v>
      </c>
      <c r="L253" s="72">
        <v>13</v>
      </c>
      <c r="M253" s="31"/>
      <c r="N253" s="109">
        <f>D253/D396*100</f>
        <v>13.217773253054284</v>
      </c>
    </row>
    <row r="254" spans="1:14" ht="14.25" thickBot="1">
      <c r="A254" s="258"/>
      <c r="B254" s="176" t="s">
        <v>22</v>
      </c>
      <c r="C254" s="105">
        <v>6.1084239999999994</v>
      </c>
      <c r="D254" s="105">
        <v>21.366617999999999</v>
      </c>
      <c r="E254" s="72">
        <v>4.8028360000000001</v>
      </c>
      <c r="F254" s="31">
        <f>(D254-E254)/E254*100</f>
        <v>344.87502800428746</v>
      </c>
      <c r="G254" s="72">
        <v>834</v>
      </c>
      <c r="H254" s="72">
        <v>96913.52</v>
      </c>
      <c r="I254" s="72">
        <v>124</v>
      </c>
      <c r="J254" s="72">
        <v>2</v>
      </c>
      <c r="K254" s="72">
        <v>16</v>
      </c>
      <c r="L254" s="72">
        <v>14</v>
      </c>
      <c r="M254" s="31">
        <f>(K254-L254)/L254*100</f>
        <v>14.285714285714285</v>
      </c>
      <c r="N254" s="109">
        <f>D254/D397*100</f>
        <v>9.1342581948996298</v>
      </c>
    </row>
    <row r="255" spans="1:14" ht="14.25" thickBot="1">
      <c r="A255" s="258"/>
      <c r="B255" s="176" t="s">
        <v>23</v>
      </c>
      <c r="C255" s="105">
        <v>1.8868000000000003E-2</v>
      </c>
      <c r="D255" s="105">
        <v>3.3019E-2</v>
      </c>
      <c r="E255" s="72">
        <v>0.53301799999999999</v>
      </c>
      <c r="F255" s="31"/>
      <c r="G255" s="72">
        <v>1</v>
      </c>
      <c r="H255" s="72">
        <v>3130.4349000000002</v>
      </c>
      <c r="I255" s="72">
        <v>0</v>
      </c>
      <c r="J255" s="72">
        <v>0</v>
      </c>
      <c r="K255" s="72">
        <v>0</v>
      </c>
      <c r="L255" s="72">
        <v>0</v>
      </c>
      <c r="M255" s="31"/>
      <c r="N255" s="109"/>
    </row>
    <row r="256" spans="1:14" ht="14.25" thickBot="1">
      <c r="A256" s="258"/>
      <c r="B256" s="176" t="s">
        <v>24</v>
      </c>
      <c r="C256" s="105">
        <v>3.517780000000009</v>
      </c>
      <c r="D256" s="105">
        <v>57.010455000000007</v>
      </c>
      <c r="E256" s="72">
        <v>47.227469999999997</v>
      </c>
      <c r="F256" s="31">
        <f>(D256-E256)/E256*100</f>
        <v>20.714607409628361</v>
      </c>
      <c r="G256" s="72">
        <v>66</v>
      </c>
      <c r="H256" s="72">
        <v>76084.5</v>
      </c>
      <c r="I256" s="72">
        <v>17</v>
      </c>
      <c r="J256" s="72">
        <v>1</v>
      </c>
      <c r="K256" s="72">
        <v>16</v>
      </c>
      <c r="L256" s="72">
        <v>14</v>
      </c>
      <c r="M256" s="31">
        <f>(K256-L256)/L256*100</f>
        <v>14.285714285714285</v>
      </c>
      <c r="N256" s="109">
        <f>D256/D399*100</f>
        <v>6.2481368075417647</v>
      </c>
    </row>
    <row r="257" spans="1:14" ht="14.25" thickBot="1">
      <c r="A257" s="258"/>
      <c r="B257" s="176" t="s">
        <v>25</v>
      </c>
      <c r="C257" s="105">
        <v>0</v>
      </c>
      <c r="D257" s="105">
        <v>0</v>
      </c>
      <c r="E257" s="74">
        <v>0</v>
      </c>
      <c r="F257" s="31"/>
      <c r="G257" s="74"/>
      <c r="H257" s="74"/>
      <c r="I257" s="72">
        <v>0</v>
      </c>
      <c r="J257" s="72">
        <v>0</v>
      </c>
      <c r="K257" s="72">
        <v>0</v>
      </c>
      <c r="L257" s="72">
        <v>0</v>
      </c>
      <c r="M257" s="31"/>
      <c r="N257" s="109"/>
    </row>
    <row r="258" spans="1:14" ht="14.25" thickBot="1">
      <c r="A258" s="258"/>
      <c r="B258" s="176" t="s">
        <v>26</v>
      </c>
      <c r="C258" s="105">
        <v>31.521392000000333</v>
      </c>
      <c r="D258" s="105">
        <v>288.63807200000036</v>
      </c>
      <c r="E258" s="72">
        <v>310.76294200000029</v>
      </c>
      <c r="F258" s="31">
        <f>(D258-E258)/E258*100</f>
        <v>-7.1195329332414126</v>
      </c>
      <c r="G258" s="72">
        <v>8139</v>
      </c>
      <c r="H258" s="72">
        <v>5703024.3499999996</v>
      </c>
      <c r="I258" s="72">
        <v>81</v>
      </c>
      <c r="J258" s="72">
        <v>2.2000000000000002</v>
      </c>
      <c r="K258" s="72">
        <v>17</v>
      </c>
      <c r="L258" s="72">
        <v>36</v>
      </c>
      <c r="M258" s="31">
        <f>(K258-L258)/L258*100</f>
        <v>-52.777777777777779</v>
      </c>
      <c r="N258" s="109">
        <f>D258/D401*100</f>
        <v>19.290895134591103</v>
      </c>
    </row>
    <row r="259" spans="1:14" ht="14.25" thickBot="1">
      <c r="A259" s="258"/>
      <c r="B259" s="176" t="s">
        <v>27</v>
      </c>
      <c r="C259" s="105">
        <v>0</v>
      </c>
      <c r="D259" s="105">
        <v>0</v>
      </c>
      <c r="E259" s="72">
        <v>0</v>
      </c>
      <c r="F259" s="31"/>
      <c r="G259" s="72"/>
      <c r="H259" s="72"/>
      <c r="I259" s="72">
        <v>0</v>
      </c>
      <c r="J259" s="72">
        <v>0</v>
      </c>
      <c r="K259" s="72">
        <v>0</v>
      </c>
      <c r="L259" s="72">
        <v>0</v>
      </c>
      <c r="M259" s="31"/>
      <c r="N259" s="109"/>
    </row>
    <row r="260" spans="1:14" ht="14.25" thickBot="1">
      <c r="A260" s="258"/>
      <c r="B260" s="14" t="s">
        <v>28</v>
      </c>
      <c r="C260" s="105">
        <v>0</v>
      </c>
      <c r="D260" s="105">
        <v>0</v>
      </c>
      <c r="E260" s="72">
        <v>0</v>
      </c>
      <c r="F260" s="31"/>
      <c r="G260" s="72"/>
      <c r="H260" s="72"/>
      <c r="I260" s="72">
        <v>0</v>
      </c>
      <c r="J260" s="72">
        <v>0</v>
      </c>
      <c r="K260" s="72">
        <v>0</v>
      </c>
      <c r="L260" s="72">
        <v>0</v>
      </c>
      <c r="M260" s="31"/>
      <c r="N260" s="109"/>
    </row>
    <row r="261" spans="1:14" ht="14.25" thickBot="1">
      <c r="A261" s="258"/>
      <c r="B261" s="14" t="s">
        <v>29</v>
      </c>
      <c r="C261" s="105">
        <v>0</v>
      </c>
      <c r="D261" s="105">
        <v>0</v>
      </c>
      <c r="E261" s="72">
        <v>0</v>
      </c>
      <c r="F261" s="31"/>
      <c r="G261" s="72"/>
      <c r="H261" s="72"/>
      <c r="I261" s="72">
        <v>0</v>
      </c>
      <c r="J261" s="72">
        <v>0</v>
      </c>
      <c r="K261" s="72">
        <v>0</v>
      </c>
      <c r="L261" s="72">
        <v>0</v>
      </c>
      <c r="M261" s="31"/>
      <c r="N261" s="109"/>
    </row>
    <row r="262" spans="1:14" ht="14.25" thickBot="1">
      <c r="A262" s="258"/>
      <c r="B262" s="14" t="s">
        <v>30</v>
      </c>
      <c r="C262" s="105">
        <v>0</v>
      </c>
      <c r="D262" s="105">
        <v>0</v>
      </c>
      <c r="E262" s="72">
        <v>0</v>
      </c>
      <c r="F262" s="31"/>
      <c r="G262" s="72"/>
      <c r="H262" s="72"/>
      <c r="I262" s="72">
        <v>0</v>
      </c>
      <c r="J262" s="72">
        <v>0</v>
      </c>
      <c r="K262" s="72">
        <v>0</v>
      </c>
      <c r="L262" s="72">
        <v>0</v>
      </c>
      <c r="M262" s="31"/>
      <c r="N262" s="109"/>
    </row>
    <row r="263" spans="1:14" ht="14.25" thickBot="1">
      <c r="A263" s="259"/>
      <c r="B263" s="15" t="s">
        <v>31</v>
      </c>
      <c r="C263" s="16">
        <f t="shared" ref="C263:K263" si="56">C251+C253+C254+C255+C256+C257+C258+C259</f>
        <v>330.98910699999982</v>
      </c>
      <c r="D263" s="16">
        <f t="shared" si="56"/>
        <v>2589.7425019999996</v>
      </c>
      <c r="E263" s="16">
        <v>2194.9086960000004</v>
      </c>
      <c r="F263" s="16">
        <f>(D263-E263)/E263*100</f>
        <v>17.988620971776363</v>
      </c>
      <c r="G263" s="16">
        <f t="shared" si="56"/>
        <v>26965</v>
      </c>
      <c r="H263" s="16">
        <f t="shared" si="56"/>
        <v>8937151.2739480007</v>
      </c>
      <c r="I263" s="16">
        <f t="shared" si="56"/>
        <v>1174</v>
      </c>
      <c r="J263" s="16">
        <f t="shared" si="56"/>
        <v>137.89999999999998</v>
      </c>
      <c r="K263" s="16">
        <f t="shared" si="56"/>
        <v>1225</v>
      </c>
      <c r="L263" s="16">
        <v>898.94999999999993</v>
      </c>
      <c r="M263" s="16">
        <f t="shared" ref="M263:M265" si="57">(K263-L263)/L263*100</f>
        <v>36.270092886144958</v>
      </c>
      <c r="N263" s="110">
        <f>D263/D406*100</f>
        <v>14.299480656245075</v>
      </c>
    </row>
    <row r="264" spans="1:14" ht="14.25" thickTop="1">
      <c r="A264" s="260" t="s">
        <v>98</v>
      </c>
      <c r="B264" s="18" t="s">
        <v>19</v>
      </c>
      <c r="C264" s="121">
        <v>53.205570999999999</v>
      </c>
      <c r="D264" s="121">
        <v>580.04743399999995</v>
      </c>
      <c r="E264" s="121">
        <v>508.41460000000001</v>
      </c>
      <c r="F264" s="111">
        <f>(D264-E264)/E264*100</f>
        <v>14.089452584563848</v>
      </c>
      <c r="G264" s="122">
        <v>2838</v>
      </c>
      <c r="H264" s="122">
        <v>266045.98638900003</v>
      </c>
      <c r="I264" s="122">
        <v>117</v>
      </c>
      <c r="J264" s="122">
        <v>81.002752999999998</v>
      </c>
      <c r="K264" s="122">
        <v>216.11147700000001</v>
      </c>
      <c r="L264" s="122">
        <v>542.34</v>
      </c>
      <c r="M264" s="111">
        <f t="shared" si="57"/>
        <v>-60.152030644982844</v>
      </c>
      <c r="N264" s="112">
        <f t="shared" ref="N264:N272" si="58">D264/D394*100</f>
        <v>5.8731561830077474</v>
      </c>
    </row>
    <row r="265" spans="1:14">
      <c r="A265" s="269"/>
      <c r="B265" s="176" t="s">
        <v>20</v>
      </c>
      <c r="C265" s="122">
        <v>17.772278</v>
      </c>
      <c r="D265" s="122">
        <v>174.76113100000001</v>
      </c>
      <c r="E265" s="122">
        <v>98.374799999999993</v>
      </c>
      <c r="F265" s="31">
        <f>(D265-E265)/E265*100</f>
        <v>77.648270695340699</v>
      </c>
      <c r="G265" s="122">
        <v>1515</v>
      </c>
      <c r="H265" s="122">
        <v>30220</v>
      </c>
      <c r="I265" s="122">
        <v>51</v>
      </c>
      <c r="J265" s="122">
        <v>28.703277</v>
      </c>
      <c r="K265" s="122">
        <v>52.196646000000001</v>
      </c>
      <c r="L265" s="122">
        <v>181.48560000000001</v>
      </c>
      <c r="M265" s="31">
        <f t="shared" si="57"/>
        <v>-71.239235509594153</v>
      </c>
      <c r="N265" s="109">
        <f t="shared" si="58"/>
        <v>5.0918429072834916</v>
      </c>
    </row>
    <row r="266" spans="1:14">
      <c r="A266" s="269"/>
      <c r="B266" s="176" t="s">
        <v>21</v>
      </c>
      <c r="C266" s="122">
        <v>0</v>
      </c>
      <c r="D266" s="122">
        <v>2.4503560000000002</v>
      </c>
      <c r="E266" s="122">
        <v>4.6795999999999998</v>
      </c>
      <c r="F266" s="31">
        <f>(D266-E266)/E266*100</f>
        <v>-47.637490383793477</v>
      </c>
      <c r="G266" s="122">
        <v>14</v>
      </c>
      <c r="H266" s="122">
        <v>6044.52</v>
      </c>
      <c r="I266" s="122">
        <v>0</v>
      </c>
      <c r="J266" s="122">
        <v>0</v>
      </c>
      <c r="K266" s="122">
        <v>0</v>
      </c>
      <c r="L266" s="122">
        <v>0</v>
      </c>
      <c r="M266" s="31"/>
      <c r="N266" s="109">
        <f t="shared" si="58"/>
        <v>0.96357409798049354</v>
      </c>
    </row>
    <row r="267" spans="1:14">
      <c r="A267" s="269"/>
      <c r="B267" s="176" t="s">
        <v>22</v>
      </c>
      <c r="C267" s="122">
        <v>0</v>
      </c>
      <c r="D267" s="122">
        <v>0.79245600000000005</v>
      </c>
      <c r="E267" s="122">
        <v>0</v>
      </c>
      <c r="F267" s="31" t="e">
        <f>(D267-E267)/E267*100</f>
        <v>#DIV/0!</v>
      </c>
      <c r="G267" s="122">
        <v>39</v>
      </c>
      <c r="H267" s="122">
        <v>20397.7</v>
      </c>
      <c r="I267" s="122">
        <v>0</v>
      </c>
      <c r="J267" s="122">
        <v>0</v>
      </c>
      <c r="K267" s="122">
        <v>0</v>
      </c>
      <c r="L267" s="122">
        <v>0</v>
      </c>
      <c r="M267" s="31"/>
      <c r="N267" s="109">
        <f t="shared" si="58"/>
        <v>0.33877601556303305</v>
      </c>
    </row>
    <row r="268" spans="1:14">
      <c r="A268" s="269"/>
      <c r="B268" s="176" t="s">
        <v>23</v>
      </c>
      <c r="C268" s="122">
        <v>1.8867999999999999E-2</v>
      </c>
      <c r="D268" s="122">
        <v>2.8302000000000001E-2</v>
      </c>
      <c r="E268" s="122">
        <v>0</v>
      </c>
      <c r="F268" s="31"/>
      <c r="G268" s="122">
        <v>6</v>
      </c>
      <c r="H268" s="122">
        <v>3</v>
      </c>
      <c r="I268" s="122">
        <v>0</v>
      </c>
      <c r="J268" s="122">
        <v>0</v>
      </c>
      <c r="K268" s="122">
        <v>0</v>
      </c>
      <c r="L268" s="122">
        <v>0</v>
      </c>
      <c r="M268" s="31"/>
      <c r="N268" s="109">
        <f t="shared" si="58"/>
        <v>5.1385915469533583E-2</v>
      </c>
    </row>
    <row r="269" spans="1:14">
      <c r="A269" s="269"/>
      <c r="B269" s="176" t="s">
        <v>24</v>
      </c>
      <c r="C269" s="122">
        <v>0.56160399999999999</v>
      </c>
      <c r="D269" s="122">
        <v>72.917833000000002</v>
      </c>
      <c r="E269" s="122">
        <v>132.44</v>
      </c>
      <c r="F269" s="31">
        <f>(D269-E269)/E269*100</f>
        <v>-44.942741618846263</v>
      </c>
      <c r="G269" s="122">
        <v>26</v>
      </c>
      <c r="H269" s="122">
        <v>127259.2</v>
      </c>
      <c r="I269" s="122">
        <v>20</v>
      </c>
      <c r="J269" s="122">
        <v>1.8076999999999999E-2</v>
      </c>
      <c r="K269" s="122">
        <v>40.243479999999998</v>
      </c>
      <c r="L269" s="122">
        <v>200.92859999999999</v>
      </c>
      <c r="M269" s="31">
        <f>(K269-L269)/L269*100</f>
        <v>-79.971253470138151</v>
      </c>
      <c r="N269" s="109">
        <f t="shared" si="58"/>
        <v>7.9915271031161472</v>
      </c>
    </row>
    <row r="270" spans="1:14">
      <c r="A270" s="269"/>
      <c r="B270" s="176" t="s">
        <v>25</v>
      </c>
      <c r="C270" s="124">
        <v>0</v>
      </c>
      <c r="D270" s="124">
        <v>1822.9935800000001</v>
      </c>
      <c r="E270" s="124">
        <v>1266.94</v>
      </c>
      <c r="F270" s="31">
        <f>(D270-E270)/E270*100</f>
        <v>43.889495950873759</v>
      </c>
      <c r="G270" s="124">
        <v>322</v>
      </c>
      <c r="H270" s="124">
        <v>144301.74123000001</v>
      </c>
      <c r="I270" s="124">
        <v>25</v>
      </c>
      <c r="J270" s="124">
        <v>15.221579999999999</v>
      </c>
      <c r="K270" s="122">
        <v>217.718075</v>
      </c>
      <c r="L270" s="122">
        <v>258.82</v>
      </c>
      <c r="M270" s="31">
        <f>(K270-L270)/L270*100</f>
        <v>-15.880505756896685</v>
      </c>
      <c r="N270" s="109">
        <f t="shared" si="58"/>
        <v>34.796856809278971</v>
      </c>
    </row>
    <row r="271" spans="1:14">
      <c r="A271" s="269"/>
      <c r="B271" s="176" t="s">
        <v>26</v>
      </c>
      <c r="C271" s="122">
        <v>3.0496059999999998</v>
      </c>
      <c r="D271" s="122">
        <v>51.561070000000001</v>
      </c>
      <c r="E271" s="122">
        <v>53.02</v>
      </c>
      <c r="F271" s="31">
        <f>(D271-E271)/E271*100</f>
        <v>-2.7516597510373488</v>
      </c>
      <c r="G271" s="122">
        <v>244</v>
      </c>
      <c r="H271" s="122">
        <v>51609.8</v>
      </c>
      <c r="I271" s="122">
        <v>10</v>
      </c>
      <c r="J271" s="122">
        <v>1.999806</v>
      </c>
      <c r="K271" s="122">
        <v>10.349309</v>
      </c>
      <c r="L271" s="122">
        <v>62.485100000000003</v>
      </c>
      <c r="M271" s="31">
        <f>(K271-L271)/L271*100</f>
        <v>-83.437157018233151</v>
      </c>
      <c r="N271" s="109">
        <f t="shared" si="58"/>
        <v>3.4460429544350273</v>
      </c>
    </row>
    <row r="272" spans="1:14">
      <c r="A272" s="269"/>
      <c r="B272" s="176" t="s">
        <v>27</v>
      </c>
      <c r="C272" s="122">
        <v>0.81311299999999997</v>
      </c>
      <c r="D272" s="122">
        <v>1.2827789999999999</v>
      </c>
      <c r="E272" s="122">
        <v>0</v>
      </c>
      <c r="F272" s="31"/>
      <c r="G272" s="122">
        <v>1</v>
      </c>
      <c r="H272" s="122">
        <v>28.73</v>
      </c>
      <c r="I272" s="122">
        <v>0</v>
      </c>
      <c r="J272" s="122">
        <v>0</v>
      </c>
      <c r="K272" s="122">
        <v>0</v>
      </c>
      <c r="L272" s="122">
        <v>0</v>
      </c>
      <c r="M272" s="31"/>
      <c r="N272" s="109">
        <f t="shared" si="58"/>
        <v>2.9445375970788823</v>
      </c>
    </row>
    <row r="273" spans="1:14">
      <c r="A273" s="269"/>
      <c r="B273" s="14" t="s">
        <v>28</v>
      </c>
      <c r="C273" s="123">
        <v>0</v>
      </c>
      <c r="D273" s="123">
        <v>0</v>
      </c>
      <c r="E273" s="123">
        <v>0</v>
      </c>
      <c r="F273" s="31"/>
      <c r="G273" s="123"/>
      <c r="H273" s="123">
        <v>0</v>
      </c>
      <c r="I273" s="123"/>
      <c r="J273" s="123">
        <v>0</v>
      </c>
      <c r="K273" s="123">
        <v>0</v>
      </c>
      <c r="L273" s="123">
        <v>0</v>
      </c>
      <c r="M273" s="31"/>
      <c r="N273" s="109"/>
    </row>
    <row r="274" spans="1:14">
      <c r="A274" s="269"/>
      <c r="B274" s="14" t="s">
        <v>29</v>
      </c>
      <c r="C274" s="123">
        <v>0</v>
      </c>
      <c r="D274" s="123">
        <v>0</v>
      </c>
      <c r="E274" s="123">
        <v>0</v>
      </c>
      <c r="F274" s="31"/>
      <c r="G274" s="123"/>
      <c r="H274" s="123">
        <v>0</v>
      </c>
      <c r="I274" s="123"/>
      <c r="J274" s="123">
        <v>0</v>
      </c>
      <c r="K274" s="123">
        <v>0</v>
      </c>
      <c r="L274" s="123">
        <v>0</v>
      </c>
      <c r="M274" s="31"/>
      <c r="N274" s="109"/>
    </row>
    <row r="275" spans="1:14">
      <c r="A275" s="269"/>
      <c r="B275" s="14" t="s">
        <v>30</v>
      </c>
      <c r="C275" s="123">
        <v>0.81311299999999997</v>
      </c>
      <c r="D275" s="123">
        <v>1.2827789999999999</v>
      </c>
      <c r="E275" s="123">
        <v>0</v>
      </c>
      <c r="F275" s="31"/>
      <c r="G275" s="123">
        <v>1</v>
      </c>
      <c r="H275" s="123">
        <v>28.73</v>
      </c>
      <c r="I275" s="123">
        <v>0</v>
      </c>
      <c r="J275" s="123">
        <v>0</v>
      </c>
      <c r="K275" s="123">
        <v>0</v>
      </c>
      <c r="L275" s="123">
        <v>0</v>
      </c>
      <c r="M275" s="31"/>
      <c r="N275" s="109">
        <f>D275/D405*100</f>
        <v>3.5340774339290539</v>
      </c>
    </row>
    <row r="276" spans="1:14" ht="14.25" thickBot="1">
      <c r="A276" s="256"/>
      <c r="B276" s="15" t="s">
        <v>31</v>
      </c>
      <c r="C276" s="16">
        <f t="shared" ref="C276:K276" si="59">C264+C266+C267+C268+C269+C270+C271+C272</f>
        <v>57.648761999999998</v>
      </c>
      <c r="D276" s="16">
        <f t="shared" si="59"/>
        <v>2532.0738100000003</v>
      </c>
      <c r="E276" s="16">
        <v>1965.4942000000001</v>
      </c>
      <c r="F276" s="16">
        <f>(D276-E276)/E276*100</f>
        <v>28.826318083258663</v>
      </c>
      <c r="G276" s="16">
        <f t="shared" si="59"/>
        <v>3490</v>
      </c>
      <c r="H276" s="16">
        <f t="shared" si="59"/>
        <v>615690.67761900008</v>
      </c>
      <c r="I276" s="16">
        <f t="shared" si="59"/>
        <v>172</v>
      </c>
      <c r="J276" s="16">
        <f t="shared" si="59"/>
        <v>98.242216000000013</v>
      </c>
      <c r="K276" s="16">
        <f t="shared" si="59"/>
        <v>484.42234100000002</v>
      </c>
      <c r="L276" s="16">
        <v>1064.5737000000001</v>
      </c>
      <c r="M276" s="16">
        <f t="shared" ref="M276:M278" si="60">(K276-L276)/L276*100</f>
        <v>-54.496119808332679</v>
      </c>
      <c r="N276" s="110">
        <f>D276/D406*100</f>
        <v>13.981058131577818</v>
      </c>
    </row>
    <row r="277" spans="1:14" ht="15" thickTop="1" thickBot="1">
      <c r="A277" s="258" t="s">
        <v>35</v>
      </c>
      <c r="B277" s="176" t="s">
        <v>19</v>
      </c>
      <c r="C277" s="67">
        <v>13.931355</v>
      </c>
      <c r="D277" s="67">
        <v>107.735812</v>
      </c>
      <c r="E277" s="67">
        <v>85.814772000000005</v>
      </c>
      <c r="F277" s="31">
        <f>(D277-E277)/E277*100</f>
        <v>25.544599710641879</v>
      </c>
      <c r="G277" s="68">
        <v>1094</v>
      </c>
      <c r="H277" s="68">
        <v>87827.280455</v>
      </c>
      <c r="I277" s="68">
        <v>56</v>
      </c>
      <c r="J277" s="68">
        <v>0.91266499999999995</v>
      </c>
      <c r="K277" s="68">
        <v>11.852387999999999</v>
      </c>
      <c r="L277" s="68">
        <v>45.493143000000003</v>
      </c>
      <c r="M277" s="31">
        <f t="shared" si="60"/>
        <v>-73.946869311711453</v>
      </c>
      <c r="N277" s="109">
        <f>D277/D394*100</f>
        <v>1.0908577700546473</v>
      </c>
    </row>
    <row r="278" spans="1:14" ht="14.25" thickBot="1">
      <c r="A278" s="258"/>
      <c r="B278" s="176" t="s">
        <v>20</v>
      </c>
      <c r="C278" s="68">
        <v>6.1877449999999996</v>
      </c>
      <c r="D278" s="68">
        <v>46.266471000000003</v>
      </c>
      <c r="E278" s="68">
        <v>17.386444000000001</v>
      </c>
      <c r="F278" s="31">
        <f>(D278-E278)/E278*100</f>
        <v>166.10657705508959</v>
      </c>
      <c r="G278" s="68">
        <v>602</v>
      </c>
      <c r="H278" s="68">
        <v>11980</v>
      </c>
      <c r="I278" s="68">
        <v>26</v>
      </c>
      <c r="J278" s="68">
        <v>0.487155</v>
      </c>
      <c r="K278" s="68">
        <v>4.2346349999999999</v>
      </c>
      <c r="L278" s="68">
        <v>3.0396000000000001</v>
      </c>
      <c r="M278" s="31">
        <f t="shared" si="60"/>
        <v>39.315534938807737</v>
      </c>
      <c r="N278" s="109">
        <f>D278/D395*100</f>
        <v>1.3480205859184291</v>
      </c>
    </row>
    <row r="279" spans="1:14" ht="14.25" thickBot="1">
      <c r="A279" s="258"/>
      <c r="B279" s="176" t="s">
        <v>21</v>
      </c>
      <c r="C279" s="68"/>
      <c r="D279" s="68"/>
      <c r="E279" s="68"/>
      <c r="F279" s="31"/>
      <c r="G279" s="68"/>
      <c r="H279" s="68"/>
      <c r="I279" s="68"/>
      <c r="J279" s="68"/>
      <c r="K279" s="68"/>
      <c r="L279" s="68"/>
      <c r="M279" s="31"/>
      <c r="N279" s="109"/>
    </row>
    <row r="280" spans="1:14" ht="14.25" thickBot="1">
      <c r="A280" s="258"/>
      <c r="B280" s="176" t="s">
        <v>22</v>
      </c>
      <c r="C280" s="68">
        <v>0.50005500000000003</v>
      </c>
      <c r="D280" s="68">
        <v>1.0284150000000001</v>
      </c>
      <c r="E280" s="68"/>
      <c r="F280" s="31"/>
      <c r="G280" s="68">
        <v>110</v>
      </c>
      <c r="H280" s="68">
        <v>8338.5</v>
      </c>
      <c r="I280" s="68"/>
      <c r="J280" s="68"/>
      <c r="K280" s="68"/>
      <c r="L280" s="68"/>
      <c r="M280" s="31"/>
      <c r="N280" s="109">
        <f>D280/D397*100</f>
        <v>0.4396488083190192</v>
      </c>
    </row>
    <row r="281" spans="1:14" ht="14.25" thickBot="1">
      <c r="A281" s="258"/>
      <c r="B281" s="176" t="s">
        <v>23</v>
      </c>
      <c r="C281" s="68"/>
      <c r="D281" s="68"/>
      <c r="E281" s="68"/>
      <c r="F281" s="31"/>
      <c r="G281" s="68"/>
      <c r="H281" s="68"/>
      <c r="I281" s="68"/>
      <c r="J281" s="68"/>
      <c r="K281" s="68"/>
      <c r="L281" s="68"/>
      <c r="M281" s="31"/>
      <c r="N281" s="109"/>
    </row>
    <row r="282" spans="1:14" ht="14.25" thickBot="1">
      <c r="A282" s="258"/>
      <c r="B282" s="176" t="s">
        <v>24</v>
      </c>
      <c r="C282" s="68">
        <v>0.38427299999999998</v>
      </c>
      <c r="D282" s="68">
        <v>15.211762999999999</v>
      </c>
      <c r="E282" s="68">
        <v>18.387</v>
      </c>
      <c r="F282" s="31">
        <f>(D282-E282)/E282*100</f>
        <v>-17.268923696089633</v>
      </c>
      <c r="G282" s="68">
        <v>3</v>
      </c>
      <c r="H282" s="68">
        <v>34099.925300000003</v>
      </c>
      <c r="I282" s="68">
        <v>4</v>
      </c>
      <c r="J282" s="68"/>
      <c r="K282" s="68">
        <v>0.79469999999999996</v>
      </c>
      <c r="L282" s="68">
        <v>0.78831899999999999</v>
      </c>
      <c r="M282" s="31"/>
      <c r="N282" s="109">
        <f>D282/D399*100</f>
        <v>1.6671534424326542</v>
      </c>
    </row>
    <row r="283" spans="1:14" ht="14.25" thickBot="1">
      <c r="A283" s="258"/>
      <c r="B283" s="176" t="s">
        <v>25</v>
      </c>
      <c r="C283" s="69"/>
      <c r="D283" s="69"/>
      <c r="E283" s="69"/>
      <c r="F283" s="31"/>
      <c r="G283" s="69"/>
      <c r="H283" s="69"/>
      <c r="I283" s="69"/>
      <c r="J283" s="69"/>
      <c r="K283" s="69"/>
      <c r="L283" s="69"/>
      <c r="M283" s="31"/>
      <c r="N283" s="109"/>
    </row>
    <row r="284" spans="1:14" ht="14.25" thickBot="1">
      <c r="A284" s="258"/>
      <c r="B284" s="176" t="s">
        <v>26</v>
      </c>
      <c r="C284" s="68">
        <v>11.689444999999999</v>
      </c>
      <c r="D284" s="68">
        <v>15.117203999999999</v>
      </c>
      <c r="E284" s="68">
        <v>21.034462000000001</v>
      </c>
      <c r="F284" s="31">
        <f>(D284-E284)/E284*100</f>
        <v>-28.131254319696897</v>
      </c>
      <c r="G284" s="68">
        <v>257</v>
      </c>
      <c r="H284" s="68">
        <v>36728.080000000002</v>
      </c>
      <c r="I284" s="68">
        <v>16</v>
      </c>
      <c r="J284" s="68">
        <v>9.2480000000000007E-2</v>
      </c>
      <c r="K284" s="68">
        <v>2.323836</v>
      </c>
      <c r="L284" s="68">
        <v>4.8213609999999996</v>
      </c>
      <c r="M284" s="31">
        <f>(K284-L284)/L284*100</f>
        <v>-51.801244503367407</v>
      </c>
      <c r="N284" s="109">
        <f>D284/D401*100</f>
        <v>1.0103462619173149</v>
      </c>
    </row>
    <row r="285" spans="1:14" ht="14.25" thickBot="1">
      <c r="A285" s="258"/>
      <c r="B285" s="176" t="s">
        <v>27</v>
      </c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109"/>
    </row>
    <row r="286" spans="1:14" ht="14.25" thickBot="1">
      <c r="A286" s="258"/>
      <c r="B286" s="14" t="s">
        <v>28</v>
      </c>
      <c r="C286" s="34"/>
      <c r="D286" s="34"/>
      <c r="E286" s="34"/>
      <c r="F286" s="31"/>
      <c r="G286" s="34"/>
      <c r="H286" s="34"/>
      <c r="I286" s="34"/>
      <c r="J286" s="34"/>
      <c r="K286" s="34"/>
      <c r="L286" s="34"/>
      <c r="M286" s="31"/>
      <c r="N286" s="109"/>
    </row>
    <row r="287" spans="1:14" ht="14.25" thickBot="1">
      <c r="A287" s="258"/>
      <c r="B287" s="14" t="s">
        <v>29</v>
      </c>
      <c r="C287" s="34"/>
      <c r="D287" s="34"/>
      <c r="E287" s="34"/>
      <c r="F287" s="31"/>
      <c r="G287" s="34"/>
      <c r="H287" s="34"/>
      <c r="I287" s="34"/>
      <c r="J287" s="34"/>
      <c r="K287" s="34"/>
      <c r="L287" s="34"/>
      <c r="M287" s="31"/>
      <c r="N287" s="109"/>
    </row>
    <row r="288" spans="1:14" ht="14.25" thickBot="1">
      <c r="A288" s="258"/>
      <c r="B288" s="14" t="s">
        <v>30</v>
      </c>
      <c r="C288" s="34"/>
      <c r="D288" s="34"/>
      <c r="E288" s="34"/>
      <c r="F288" s="31"/>
      <c r="G288" s="34"/>
      <c r="H288" s="34"/>
      <c r="I288" s="34"/>
      <c r="J288" s="34"/>
      <c r="K288" s="34"/>
      <c r="L288" s="34"/>
      <c r="M288" s="31"/>
      <c r="N288" s="109"/>
    </row>
    <row r="289" spans="1:14" ht="14.25" thickBot="1">
      <c r="A289" s="259"/>
      <c r="B289" s="15" t="s">
        <v>31</v>
      </c>
      <c r="C289" s="16">
        <f t="shared" ref="C289:K289" si="61">C277+C279+C280+C281+C282+C283+C284+C285</f>
        <v>26.505127999999999</v>
      </c>
      <c r="D289" s="16">
        <f t="shared" si="61"/>
        <v>139.09319399999998</v>
      </c>
      <c r="E289" s="16">
        <v>125.23623400000001</v>
      </c>
      <c r="F289" s="16">
        <f t="shared" ref="F289:F295" si="62">(D289-E289)/E289*100</f>
        <v>11.064657214141373</v>
      </c>
      <c r="G289" s="16">
        <f t="shared" si="61"/>
        <v>1464</v>
      </c>
      <c r="H289" s="16">
        <f t="shared" si="61"/>
        <v>166993.78575500002</v>
      </c>
      <c r="I289" s="16">
        <f t="shared" si="61"/>
        <v>76</v>
      </c>
      <c r="J289" s="16">
        <f t="shared" si="61"/>
        <v>1.005145</v>
      </c>
      <c r="K289" s="16">
        <f t="shared" si="61"/>
        <v>14.970924</v>
      </c>
      <c r="L289" s="16">
        <v>51.102823000000001</v>
      </c>
      <c r="M289" s="16">
        <f t="shared" ref="M289:M292" si="63">(K289-L289)/L289*100</f>
        <v>-70.704311188444521</v>
      </c>
      <c r="N289" s="110">
        <f>D289/D406*100</f>
        <v>0.76801474875680276</v>
      </c>
    </row>
    <row r="290" spans="1:14" ht="15" thickTop="1" thickBot="1">
      <c r="A290" s="260" t="s">
        <v>36</v>
      </c>
      <c r="B290" s="18" t="s">
        <v>19</v>
      </c>
      <c r="C290" s="32">
        <v>17.669864</v>
      </c>
      <c r="D290" s="32">
        <v>116.44565</v>
      </c>
      <c r="E290" s="32">
        <v>110.8275</v>
      </c>
      <c r="F290" s="111">
        <f t="shared" si="62"/>
        <v>5.069274322708714</v>
      </c>
      <c r="G290" s="31">
        <v>1032</v>
      </c>
      <c r="H290" s="31">
        <v>103346.40586</v>
      </c>
      <c r="I290" s="33">
        <v>80</v>
      </c>
      <c r="J290" s="31">
        <v>21.876162999999998</v>
      </c>
      <c r="K290" s="31">
        <v>77.654240000000001</v>
      </c>
      <c r="L290" s="31">
        <v>67.931600000000003</v>
      </c>
      <c r="M290" s="111">
        <f t="shared" si="63"/>
        <v>14.312396587155312</v>
      </c>
      <c r="N290" s="112">
        <f t="shared" ref="N290:N295" si="64">D290/D394*100</f>
        <v>1.179047521278848</v>
      </c>
    </row>
    <row r="291" spans="1:14" ht="14.25" thickBot="1">
      <c r="A291" s="258"/>
      <c r="B291" s="176" t="s">
        <v>20</v>
      </c>
      <c r="C291" s="31">
        <v>9.0073369999999997</v>
      </c>
      <c r="D291" s="31">
        <v>55.847721999999997</v>
      </c>
      <c r="E291" s="31">
        <v>26.987100000000002</v>
      </c>
      <c r="F291" s="31">
        <f t="shared" si="62"/>
        <v>106.94228724094101</v>
      </c>
      <c r="G291" s="31">
        <v>595</v>
      </c>
      <c r="H291" s="31">
        <v>11900</v>
      </c>
      <c r="I291" s="33">
        <v>37</v>
      </c>
      <c r="J291" s="31">
        <v>3.67448</v>
      </c>
      <c r="K291" s="31">
        <v>37.848526999999997</v>
      </c>
      <c r="L291" s="31">
        <v>24.874300000000002</v>
      </c>
      <c r="M291" s="31">
        <f t="shared" si="63"/>
        <v>52.15916427798971</v>
      </c>
      <c r="N291" s="109">
        <f t="shared" si="64"/>
        <v>1.6271800572956931</v>
      </c>
    </row>
    <row r="292" spans="1:14" ht="14.25" thickBot="1">
      <c r="A292" s="258"/>
      <c r="B292" s="176" t="s">
        <v>21</v>
      </c>
      <c r="C292" s="31">
        <v>0.19245300000000001</v>
      </c>
      <c r="D292" s="31">
        <v>2.5444740000000001</v>
      </c>
      <c r="E292" s="31">
        <v>4.4164000000000003</v>
      </c>
      <c r="F292" s="31">
        <f t="shared" si="62"/>
        <v>-42.385789330676573</v>
      </c>
      <c r="G292" s="31">
        <v>11</v>
      </c>
      <c r="H292" s="31">
        <v>3272.8</v>
      </c>
      <c r="I292" s="33">
        <v>0</v>
      </c>
      <c r="J292" s="31">
        <v>0</v>
      </c>
      <c r="K292" s="31">
        <v>0</v>
      </c>
      <c r="L292" s="31">
        <v>0</v>
      </c>
      <c r="M292" s="31" t="e">
        <f t="shared" si="63"/>
        <v>#DIV/0!</v>
      </c>
      <c r="N292" s="109">
        <f t="shared" si="64"/>
        <v>1.0005849106761704</v>
      </c>
    </row>
    <row r="293" spans="1:14" ht="14.25" thickBot="1">
      <c r="A293" s="258"/>
      <c r="B293" s="176" t="s">
        <v>22</v>
      </c>
      <c r="C293" s="31">
        <v>9.3390000000000001E-3</v>
      </c>
      <c r="D293" s="31">
        <v>0.32574500000000001</v>
      </c>
      <c r="E293" s="31">
        <v>0.97919999999999996</v>
      </c>
      <c r="F293" s="31">
        <f t="shared" si="62"/>
        <v>-66.733558006535944</v>
      </c>
      <c r="G293" s="31">
        <v>40</v>
      </c>
      <c r="H293" s="31">
        <v>2802.1</v>
      </c>
      <c r="I293" s="33">
        <v>0</v>
      </c>
      <c r="J293" s="31">
        <v>0</v>
      </c>
      <c r="K293" s="31">
        <v>0</v>
      </c>
      <c r="L293" s="31">
        <v>0</v>
      </c>
      <c r="M293" s="31"/>
      <c r="N293" s="109">
        <f t="shared" si="64"/>
        <v>0.13925642961827561</v>
      </c>
    </row>
    <row r="294" spans="1:14" ht="14.25" thickBot="1">
      <c r="A294" s="258"/>
      <c r="B294" s="176" t="s">
        <v>23</v>
      </c>
      <c r="C294" s="31">
        <v>0.99056999999999995</v>
      </c>
      <c r="D294" s="31">
        <v>15.585191</v>
      </c>
      <c r="E294" s="31">
        <v>14.004099999999999</v>
      </c>
      <c r="F294" s="31">
        <f t="shared" si="62"/>
        <v>11.290200726929976</v>
      </c>
      <c r="G294" s="31">
        <v>165</v>
      </c>
      <c r="H294" s="31">
        <v>147203</v>
      </c>
      <c r="I294" s="33">
        <v>0</v>
      </c>
      <c r="J294" s="31">
        <v>0</v>
      </c>
      <c r="K294" s="31">
        <v>0</v>
      </c>
      <c r="L294" s="31">
        <v>0</v>
      </c>
      <c r="M294" s="31"/>
      <c r="N294" s="109">
        <f t="shared" si="64"/>
        <v>28.296915670360246</v>
      </c>
    </row>
    <row r="295" spans="1:14" ht="14.25" thickBot="1">
      <c r="A295" s="258"/>
      <c r="B295" s="176" t="s">
        <v>24</v>
      </c>
      <c r="C295" s="31">
        <v>2.8302000000000001E-2</v>
      </c>
      <c r="D295" s="31">
        <v>5.0817370000000004</v>
      </c>
      <c r="E295" s="31">
        <v>8.8627000000000002</v>
      </c>
      <c r="F295" s="31">
        <f t="shared" si="62"/>
        <v>-42.661525268823269</v>
      </c>
      <c r="G295" s="31">
        <v>13</v>
      </c>
      <c r="H295" s="31">
        <v>12002.775432</v>
      </c>
      <c r="I295" s="33">
        <v>0</v>
      </c>
      <c r="J295" s="31">
        <v>0</v>
      </c>
      <c r="K295" s="31">
        <v>0</v>
      </c>
      <c r="L295" s="31">
        <v>0.20610000000000001</v>
      </c>
      <c r="M295" s="31"/>
      <c r="N295" s="109">
        <f t="shared" si="64"/>
        <v>0.55693974019233594</v>
      </c>
    </row>
    <row r="296" spans="1:14" ht="14.25" thickBot="1">
      <c r="A296" s="258"/>
      <c r="B296" s="176" t="s">
        <v>25</v>
      </c>
      <c r="C296" s="33">
        <v>0</v>
      </c>
      <c r="D296" s="33">
        <v>0</v>
      </c>
      <c r="E296" s="31">
        <v>0</v>
      </c>
      <c r="F296" s="31"/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1">
        <v>0</v>
      </c>
      <c r="M296" s="31"/>
      <c r="N296" s="109"/>
    </row>
    <row r="297" spans="1:14" ht="14.25" thickBot="1">
      <c r="A297" s="258"/>
      <c r="B297" s="176" t="s">
        <v>26</v>
      </c>
      <c r="C297" s="31">
        <v>12.23344</v>
      </c>
      <c r="D297" s="31">
        <v>94.383206000000001</v>
      </c>
      <c r="E297" s="31">
        <v>130.13079999999999</v>
      </c>
      <c r="F297" s="31">
        <f>(D297-E297)/E297*100</f>
        <v>-27.470509671807129</v>
      </c>
      <c r="G297" s="31">
        <v>1131</v>
      </c>
      <c r="H297" s="31">
        <v>289630.98</v>
      </c>
      <c r="I297" s="33">
        <v>77</v>
      </c>
      <c r="J297" s="31">
        <v>2.0657299999999998</v>
      </c>
      <c r="K297" s="31">
        <v>30.120218999999999</v>
      </c>
      <c r="L297" s="31">
        <v>46.957099999999997</v>
      </c>
      <c r="M297" s="31">
        <f>(K297-L297)/L297*100</f>
        <v>-35.855879089637135</v>
      </c>
      <c r="N297" s="109">
        <f>D297/D401*100</f>
        <v>6.3080262309003627</v>
      </c>
    </row>
    <row r="298" spans="1:14" ht="14.25" thickBot="1">
      <c r="A298" s="258"/>
      <c r="B298" s="176" t="s">
        <v>27</v>
      </c>
      <c r="C298" s="31">
        <v>0</v>
      </c>
      <c r="D298" s="31">
        <v>0</v>
      </c>
      <c r="E298" s="31">
        <v>0</v>
      </c>
      <c r="F298" s="31"/>
      <c r="G298" s="31">
        <v>0</v>
      </c>
      <c r="H298" s="31">
        <v>0</v>
      </c>
      <c r="I298" s="33">
        <v>0</v>
      </c>
      <c r="J298" s="31">
        <v>0</v>
      </c>
      <c r="K298" s="31">
        <v>0</v>
      </c>
      <c r="L298" s="31">
        <v>0</v>
      </c>
      <c r="M298" s="31"/>
      <c r="N298" s="109">
        <f>D298/D402*100</f>
        <v>0</v>
      </c>
    </row>
    <row r="299" spans="1:14" ht="14.25" thickBot="1">
      <c r="A299" s="258"/>
      <c r="B299" s="14" t="s">
        <v>28</v>
      </c>
      <c r="C299" s="34">
        <v>0</v>
      </c>
      <c r="D299" s="34">
        <v>0</v>
      </c>
      <c r="E299" s="34">
        <v>0</v>
      </c>
      <c r="F299" s="31"/>
      <c r="G299" s="34">
        <v>0</v>
      </c>
      <c r="H299" s="34">
        <v>0</v>
      </c>
      <c r="I299" s="33">
        <v>0</v>
      </c>
      <c r="J299" s="31">
        <v>0</v>
      </c>
      <c r="K299" s="31">
        <v>0</v>
      </c>
      <c r="L299" s="34">
        <v>0</v>
      </c>
      <c r="M299" s="31"/>
      <c r="N299" s="109"/>
    </row>
    <row r="300" spans="1:14" ht="14.25" thickBot="1">
      <c r="A300" s="258"/>
      <c r="B300" s="14" t="s">
        <v>29</v>
      </c>
      <c r="C300" s="41">
        <v>0</v>
      </c>
      <c r="D300" s="41">
        <v>0</v>
      </c>
      <c r="E300" s="41">
        <v>0</v>
      </c>
      <c r="F300" s="31"/>
      <c r="G300" s="34">
        <v>0</v>
      </c>
      <c r="H300" s="34">
        <v>0</v>
      </c>
      <c r="I300" s="34">
        <v>0</v>
      </c>
      <c r="J300" s="34">
        <v>0</v>
      </c>
      <c r="K300" s="34">
        <v>0</v>
      </c>
      <c r="L300" s="34">
        <v>0</v>
      </c>
      <c r="M300" s="31"/>
      <c r="N300" s="109"/>
    </row>
    <row r="301" spans="1:14" ht="14.25" thickBot="1">
      <c r="A301" s="258"/>
      <c r="B301" s="14" t="s">
        <v>30</v>
      </c>
      <c r="C301" s="34">
        <v>0</v>
      </c>
      <c r="D301" s="34">
        <v>0</v>
      </c>
      <c r="E301" s="34">
        <v>0</v>
      </c>
      <c r="F301" s="31"/>
      <c r="G301" s="34">
        <v>0</v>
      </c>
      <c r="H301" s="34">
        <v>0</v>
      </c>
      <c r="I301" s="34">
        <v>0</v>
      </c>
      <c r="J301" s="34">
        <v>0</v>
      </c>
      <c r="K301" s="34">
        <v>0</v>
      </c>
      <c r="L301" s="34">
        <v>0</v>
      </c>
      <c r="M301" s="31"/>
      <c r="N301" s="109"/>
    </row>
    <row r="302" spans="1:14" ht="14.25" thickBot="1">
      <c r="A302" s="259"/>
      <c r="B302" s="15" t="s">
        <v>31</v>
      </c>
      <c r="C302" s="16">
        <f t="shared" ref="C302:K302" si="65">C290+C292+C293+C294+C295+C296+C297+C298</f>
        <v>31.123967999999998</v>
      </c>
      <c r="D302" s="16">
        <f t="shared" si="65"/>
        <v>234.36600300000001</v>
      </c>
      <c r="E302" s="16">
        <v>269.22069999999997</v>
      </c>
      <c r="F302" s="16">
        <f>(D302-E302)/E302*100</f>
        <v>-12.946514513928523</v>
      </c>
      <c r="G302" s="16">
        <f t="shared" si="65"/>
        <v>2392</v>
      </c>
      <c r="H302" s="16">
        <f t="shared" si="65"/>
        <v>558258.061292</v>
      </c>
      <c r="I302" s="16">
        <f t="shared" si="65"/>
        <v>157</v>
      </c>
      <c r="J302" s="16">
        <f t="shared" si="65"/>
        <v>23.941892999999997</v>
      </c>
      <c r="K302" s="16">
        <f t="shared" si="65"/>
        <v>107.77445900000001</v>
      </c>
      <c r="L302" s="16">
        <v>115.09480000000001</v>
      </c>
      <c r="M302" s="16">
        <f t="shared" ref="M302:M304" si="66">(K302-L302)/L302*100</f>
        <v>-6.3602708376051726</v>
      </c>
      <c r="N302" s="110">
        <f>D302/D406*100</f>
        <v>1.2940715626329</v>
      </c>
    </row>
    <row r="303" spans="1:14" ht="14.25" thickTop="1">
      <c r="A303" s="269" t="s">
        <v>99</v>
      </c>
      <c r="B303" s="176" t="s">
        <v>19</v>
      </c>
      <c r="C303" s="28">
        <v>35.339837000000003</v>
      </c>
      <c r="D303" s="28">
        <v>255.56806599999999</v>
      </c>
      <c r="E303" s="28">
        <v>77.822791999999993</v>
      </c>
      <c r="F303" s="31">
        <f>(D303-E303)/E303*100</f>
        <v>228.39745199581122</v>
      </c>
      <c r="G303" s="28">
        <v>2589</v>
      </c>
      <c r="H303" s="28">
        <v>176353.33569000001</v>
      </c>
      <c r="I303" s="28">
        <v>372</v>
      </c>
      <c r="J303" s="28">
        <v>9.4065379999999976</v>
      </c>
      <c r="K303" s="28">
        <v>52.959547000000001</v>
      </c>
      <c r="L303" s="28">
        <v>50.684878999999995</v>
      </c>
      <c r="M303" s="31">
        <f t="shared" si="66"/>
        <v>4.4878631356701195</v>
      </c>
      <c r="N303" s="109">
        <f>D303/D394*100</f>
        <v>2.5877041755989079</v>
      </c>
    </row>
    <row r="304" spans="1:14">
      <c r="A304" s="269"/>
      <c r="B304" s="176" t="s">
        <v>20</v>
      </c>
      <c r="C304" s="28">
        <v>17.430039000000001</v>
      </c>
      <c r="D304" s="28">
        <v>122.054802</v>
      </c>
      <c r="E304" s="28">
        <v>24.868918000000001</v>
      </c>
      <c r="F304" s="31">
        <f>(D304-E304)/E304*100</f>
        <v>390.79257087099643</v>
      </c>
      <c r="G304" s="28">
        <v>1454</v>
      </c>
      <c r="H304" s="28">
        <v>29080</v>
      </c>
      <c r="I304" s="28">
        <v>222</v>
      </c>
      <c r="J304" s="28">
        <v>8.6436379999999957</v>
      </c>
      <c r="K304" s="28">
        <v>35.231134999999995</v>
      </c>
      <c r="L304" s="28">
        <v>2.470901</v>
      </c>
      <c r="M304" s="31">
        <f t="shared" si="66"/>
        <v>1325.8416261922268</v>
      </c>
      <c r="N304" s="109">
        <f>D304/D395*100</f>
        <v>3.5561905230722659</v>
      </c>
    </row>
    <row r="305" spans="1:14">
      <c r="A305" s="269"/>
      <c r="B305" s="176" t="s">
        <v>21</v>
      </c>
      <c r="C305" s="28">
        <v>0.97169799999999995</v>
      </c>
      <c r="D305" s="28">
        <v>6.344849</v>
      </c>
      <c r="E305" s="28">
        <v>1.188679</v>
      </c>
      <c r="F305" s="31"/>
      <c r="G305" s="28">
        <v>8</v>
      </c>
      <c r="H305" s="28">
        <v>3963.5808000000002</v>
      </c>
      <c r="I305" s="28">
        <v>0</v>
      </c>
      <c r="J305" s="28"/>
      <c r="K305" s="28"/>
      <c r="L305" s="31"/>
      <c r="M305" s="31"/>
      <c r="N305" s="109"/>
    </row>
    <row r="306" spans="1:14">
      <c r="A306" s="269"/>
      <c r="B306" s="176" t="s">
        <v>22</v>
      </c>
      <c r="C306" s="28">
        <v>0</v>
      </c>
      <c r="D306" s="28">
        <v>5.5659999999999998E-3</v>
      </c>
      <c r="E306" s="28">
        <v>0</v>
      </c>
      <c r="F306" s="31"/>
      <c r="G306" s="28">
        <v>1</v>
      </c>
      <c r="H306" s="28">
        <v>64.099999999999994</v>
      </c>
      <c r="I306" s="28">
        <v>0</v>
      </c>
      <c r="J306" s="28"/>
      <c r="K306" s="28"/>
      <c r="L306" s="31"/>
      <c r="M306" s="31"/>
      <c r="N306" s="109"/>
    </row>
    <row r="307" spans="1:14">
      <c r="A307" s="269"/>
      <c r="B307" s="176" t="s">
        <v>23</v>
      </c>
      <c r="C307" s="28">
        <v>0</v>
      </c>
      <c r="D307" s="28">
        <v>0.37735799999999997</v>
      </c>
      <c r="E307" s="28"/>
      <c r="F307" s="31"/>
      <c r="G307" s="28">
        <v>1</v>
      </c>
      <c r="H307" s="28">
        <v>1000</v>
      </c>
      <c r="I307" s="28">
        <v>2</v>
      </c>
      <c r="J307" s="28"/>
      <c r="K307" s="28">
        <v>0.2</v>
      </c>
      <c r="L307" s="31"/>
      <c r="M307" s="31"/>
      <c r="N307" s="109"/>
    </row>
    <row r="308" spans="1:14">
      <c r="A308" s="269"/>
      <c r="B308" s="176" t="s">
        <v>24</v>
      </c>
      <c r="C308" s="28">
        <v>2.9987729999999999</v>
      </c>
      <c r="D308" s="28">
        <v>21.816739000000002</v>
      </c>
      <c r="E308" s="28">
        <v>7.4168869999999991</v>
      </c>
      <c r="F308" s="31"/>
      <c r="G308" s="28">
        <v>69</v>
      </c>
      <c r="H308" s="28">
        <v>67381.027799999996</v>
      </c>
      <c r="I308" s="28">
        <v>1</v>
      </c>
      <c r="J308" s="28">
        <v>0</v>
      </c>
      <c r="K308" s="28">
        <v>0</v>
      </c>
      <c r="L308" s="31">
        <v>3.9635379999999998</v>
      </c>
      <c r="M308" s="31"/>
      <c r="N308" s="109">
        <f>D308/D399*100</f>
        <v>2.3910345912242219</v>
      </c>
    </row>
    <row r="309" spans="1:14">
      <c r="A309" s="269"/>
      <c r="B309" s="176" t="s">
        <v>25</v>
      </c>
      <c r="C309" s="28">
        <v>0</v>
      </c>
      <c r="D309" s="28">
        <v>24.05</v>
      </c>
      <c r="E309" s="28">
        <v>0.10398499999999999</v>
      </c>
      <c r="F309" s="31"/>
      <c r="G309" s="28">
        <v>6</v>
      </c>
      <c r="H309" s="28">
        <v>605</v>
      </c>
      <c r="I309" s="28">
        <v>25</v>
      </c>
      <c r="J309" s="28">
        <v>2.5668000000000006</v>
      </c>
      <c r="K309" s="28">
        <v>19.862400000000001</v>
      </c>
      <c r="L309" s="28"/>
      <c r="M309" s="31"/>
      <c r="N309" s="109"/>
    </row>
    <row r="310" spans="1:14">
      <c r="A310" s="269"/>
      <c r="B310" s="176" t="s">
        <v>26</v>
      </c>
      <c r="C310" s="28">
        <v>21.810918000000001</v>
      </c>
      <c r="D310" s="28">
        <v>45.870215000000002</v>
      </c>
      <c r="E310" s="28">
        <v>25.324805999999999</v>
      </c>
      <c r="F310" s="31">
        <f>(D310-E310)/E310*100</f>
        <v>81.127606663600915</v>
      </c>
      <c r="G310" s="28">
        <v>1540</v>
      </c>
      <c r="H310" s="28">
        <v>188119.57800000001</v>
      </c>
      <c r="I310" s="28">
        <v>48</v>
      </c>
      <c r="J310" s="28">
        <v>0.2563999999999993</v>
      </c>
      <c r="K310" s="28">
        <v>34.578690000000002</v>
      </c>
      <c r="L310" s="31"/>
      <c r="M310" s="31"/>
      <c r="N310" s="109">
        <f>D310/D401*100</f>
        <v>3.0656992032781694</v>
      </c>
    </row>
    <row r="311" spans="1:14">
      <c r="A311" s="269"/>
      <c r="B311" s="176" t="s">
        <v>27</v>
      </c>
      <c r="C311" s="28">
        <v>3.0567799999999998</v>
      </c>
      <c r="D311" s="28">
        <v>19.188913999999997</v>
      </c>
      <c r="E311" s="28"/>
      <c r="F311" s="31"/>
      <c r="G311" s="28">
        <v>8</v>
      </c>
      <c r="H311" s="28">
        <v>1004.876659</v>
      </c>
      <c r="I311" s="28"/>
      <c r="J311" s="28"/>
      <c r="K311" s="28"/>
      <c r="L311" s="31"/>
      <c r="M311" s="31"/>
      <c r="N311" s="109"/>
    </row>
    <row r="312" spans="1:14">
      <c r="A312" s="269"/>
      <c r="B312" s="14" t="s">
        <v>28</v>
      </c>
      <c r="C312" s="31">
        <v>0</v>
      </c>
      <c r="D312" s="31">
        <v>0</v>
      </c>
      <c r="E312" s="31"/>
      <c r="F312" s="31"/>
      <c r="G312" s="28">
        <v>0</v>
      </c>
      <c r="H312" s="28">
        <v>0</v>
      </c>
      <c r="I312" s="28"/>
      <c r="J312" s="28"/>
      <c r="K312" s="28"/>
      <c r="L312" s="34"/>
      <c r="M312" s="31"/>
      <c r="N312" s="109"/>
    </row>
    <row r="313" spans="1:14">
      <c r="A313" s="269"/>
      <c r="B313" s="14" t="s">
        <v>29</v>
      </c>
      <c r="C313" s="31">
        <v>0</v>
      </c>
      <c r="D313" s="31">
        <v>0.45283000000000001</v>
      </c>
      <c r="E313" s="31"/>
      <c r="F313" s="31"/>
      <c r="G313" s="31">
        <v>1</v>
      </c>
      <c r="H313" s="31">
        <v>143</v>
      </c>
      <c r="I313" s="31"/>
      <c r="J313" s="31"/>
      <c r="K313" s="31"/>
      <c r="L313" s="31"/>
      <c r="M313" s="31"/>
      <c r="N313" s="109"/>
    </row>
    <row r="314" spans="1:14">
      <c r="A314" s="269"/>
      <c r="B314" s="14" t="s">
        <v>30</v>
      </c>
      <c r="C314" s="31">
        <v>3.0567799999999998</v>
      </c>
      <c r="D314" s="31">
        <v>18.736083999999998</v>
      </c>
      <c r="E314" s="31"/>
      <c r="F314" s="31"/>
      <c r="G314" s="31">
        <v>7</v>
      </c>
      <c r="H314" s="31">
        <v>861.87665900000002</v>
      </c>
      <c r="I314" s="31"/>
      <c r="J314" s="31"/>
      <c r="K314" s="31"/>
      <c r="L314" s="31"/>
      <c r="M314" s="31"/>
      <c r="N314" s="109"/>
    </row>
    <row r="315" spans="1:14" ht="14.25" thickBot="1">
      <c r="A315" s="256"/>
      <c r="B315" s="15" t="s">
        <v>31</v>
      </c>
      <c r="C315" s="16">
        <f t="shared" ref="C315:K315" si="67">C303+C305+C306+C307+C308+C309+C310+C311</f>
        <v>64.178006000000011</v>
      </c>
      <c r="D315" s="16">
        <f t="shared" si="67"/>
        <v>373.22170699999998</v>
      </c>
      <c r="E315" s="16">
        <v>111.85714899999998</v>
      </c>
      <c r="F315" s="16">
        <f>(D315-E315)/E315*100</f>
        <v>233.65923442228987</v>
      </c>
      <c r="G315" s="16">
        <f t="shared" si="67"/>
        <v>4222</v>
      </c>
      <c r="H315" s="16">
        <f t="shared" si="67"/>
        <v>438491.49894899997</v>
      </c>
      <c r="I315" s="16">
        <f t="shared" si="67"/>
        <v>448</v>
      </c>
      <c r="J315" s="16">
        <f t="shared" si="67"/>
        <v>12.229737999999998</v>
      </c>
      <c r="K315" s="16">
        <f t="shared" si="67"/>
        <v>107.60063700000001</v>
      </c>
      <c r="L315" s="16">
        <v>54.648416999999995</v>
      </c>
      <c r="M315" s="16">
        <f t="shared" ref="M315:M317" si="68">(K315-L315)/L315*100</f>
        <v>96.896164439676298</v>
      </c>
      <c r="N315" s="110">
        <f>D315/D406*100</f>
        <v>2.0607749904153474</v>
      </c>
    </row>
    <row r="316" spans="1:14" ht="14.25" thickTop="1">
      <c r="A316" s="269" t="s">
        <v>40</v>
      </c>
      <c r="B316" s="176" t="s">
        <v>19</v>
      </c>
      <c r="C316" s="34">
        <v>48.348773000000001</v>
      </c>
      <c r="D316" s="34">
        <v>460.09366200000005</v>
      </c>
      <c r="E316" s="34">
        <v>574.80805700000008</v>
      </c>
      <c r="F316" s="34">
        <f>(D316-E316)/E316*100</f>
        <v>-19.956991486638124</v>
      </c>
      <c r="G316" s="34">
        <v>3862</v>
      </c>
      <c r="H316" s="34">
        <v>368405.40298200003</v>
      </c>
      <c r="I316" s="31">
        <v>360</v>
      </c>
      <c r="J316" s="34">
        <v>22.92</v>
      </c>
      <c r="K316" s="34">
        <v>177.04</v>
      </c>
      <c r="L316" s="34">
        <v>285.62</v>
      </c>
      <c r="M316" s="31">
        <f t="shared" si="68"/>
        <v>-38.015545129892871</v>
      </c>
      <c r="N316" s="109">
        <f>D316/D394*100</f>
        <v>4.6585878625539738</v>
      </c>
    </row>
    <row r="317" spans="1:14">
      <c r="A317" s="269"/>
      <c r="B317" s="176" t="s">
        <v>20</v>
      </c>
      <c r="C317" s="34">
        <v>16.946242999999999</v>
      </c>
      <c r="D317" s="34">
        <v>162.75533000000001</v>
      </c>
      <c r="E317" s="34">
        <v>166.65498099999999</v>
      </c>
      <c r="F317" s="31">
        <f>(D317-E317)/E317*100</f>
        <v>-2.3399546635812687</v>
      </c>
      <c r="G317" s="34">
        <v>1946</v>
      </c>
      <c r="H317" s="34">
        <v>38920</v>
      </c>
      <c r="I317" s="31">
        <v>181</v>
      </c>
      <c r="J317" s="34">
        <v>15.74</v>
      </c>
      <c r="K317" s="34">
        <v>78.05</v>
      </c>
      <c r="L317" s="34">
        <v>121.88</v>
      </c>
      <c r="M317" s="31">
        <f t="shared" si="68"/>
        <v>-35.961601575319982</v>
      </c>
      <c r="N317" s="109">
        <f>D317/D395*100</f>
        <v>4.7420417111118605</v>
      </c>
    </row>
    <row r="318" spans="1:14">
      <c r="A318" s="269"/>
      <c r="B318" s="176" t="s">
        <v>21</v>
      </c>
      <c r="C318" s="34">
        <v>6.1575470000000001</v>
      </c>
      <c r="D318" s="34">
        <v>15.067923000000002</v>
      </c>
      <c r="E318" s="34">
        <v>5.453773</v>
      </c>
      <c r="F318" s="31">
        <f>(D318-E318)/E318*100</f>
        <v>176.28438147315632</v>
      </c>
      <c r="G318" s="34">
        <v>4</v>
      </c>
      <c r="H318" s="34">
        <v>47196.559851999999</v>
      </c>
      <c r="I318" s="31"/>
      <c r="J318" s="34"/>
      <c r="K318" s="34"/>
      <c r="L318" s="34"/>
      <c r="M318" s="31"/>
      <c r="N318" s="109">
        <f>D318/D396*100</f>
        <v>5.9252860862521741</v>
      </c>
    </row>
    <row r="319" spans="1:14">
      <c r="A319" s="269"/>
      <c r="B319" s="176" t="s">
        <v>22</v>
      </c>
      <c r="C319" s="34">
        <v>0.42376400000000003</v>
      </c>
      <c r="D319" s="34">
        <v>36.591597999999998</v>
      </c>
      <c r="E319" s="34">
        <v>25.763197999999999</v>
      </c>
      <c r="F319" s="31">
        <f>(D319-E319)/E319*100</f>
        <v>42.030496369278374</v>
      </c>
      <c r="G319" s="34">
        <v>880</v>
      </c>
      <c r="H319" s="34">
        <v>46857.963810000001</v>
      </c>
      <c r="I319" s="31">
        <v>45</v>
      </c>
      <c r="J319" s="34">
        <v>0.85</v>
      </c>
      <c r="K319" s="34">
        <v>6.49</v>
      </c>
      <c r="L319" s="34">
        <v>4.3899999999999997</v>
      </c>
      <c r="M319" s="31">
        <f>(K319-L319)/L319*100</f>
        <v>47.835990888382703</v>
      </c>
      <c r="N319" s="109">
        <f>D319/D397*100</f>
        <v>15.642957809044603</v>
      </c>
    </row>
    <row r="320" spans="1:14">
      <c r="A320" s="269"/>
      <c r="B320" s="176" t="s">
        <v>23</v>
      </c>
      <c r="C320" s="34">
        <v>0</v>
      </c>
      <c r="D320" s="34">
        <v>3.1566140000000003</v>
      </c>
      <c r="E320" s="34">
        <v>6.6792720000000001</v>
      </c>
      <c r="F320" s="31"/>
      <c r="G320" s="34">
        <v>38</v>
      </c>
      <c r="H320" s="34">
        <v>26004.280000000002</v>
      </c>
      <c r="I320" s="31"/>
      <c r="J320" s="34"/>
      <c r="K320" s="34"/>
      <c r="L320" s="34"/>
      <c r="M320" s="31"/>
      <c r="N320" s="109"/>
    </row>
    <row r="321" spans="1:14">
      <c r="A321" s="269"/>
      <c r="B321" s="176" t="s">
        <v>24</v>
      </c>
      <c r="C321" s="34">
        <v>78.921610000000001</v>
      </c>
      <c r="D321" s="34">
        <v>105.45811200000001</v>
      </c>
      <c r="E321" s="34">
        <v>120.83081900000001</v>
      </c>
      <c r="F321" s="31">
        <f>(D321-E321)/E321*100</f>
        <v>-12.722505009255949</v>
      </c>
      <c r="G321" s="34">
        <v>74</v>
      </c>
      <c r="H321" s="34">
        <v>76815.400000000009</v>
      </c>
      <c r="I321" s="31">
        <v>144</v>
      </c>
      <c r="J321" s="34">
        <v>1.1599999999999999</v>
      </c>
      <c r="K321" s="34">
        <v>39.39</v>
      </c>
      <c r="L321" s="34">
        <v>0.97</v>
      </c>
      <c r="M321" s="31"/>
      <c r="N321" s="109">
        <f>D321/D399*100</f>
        <v>11.557822354532373</v>
      </c>
    </row>
    <row r="322" spans="1:14">
      <c r="A322" s="269"/>
      <c r="B322" s="176" t="s">
        <v>25</v>
      </c>
      <c r="C322" s="34">
        <v>0</v>
      </c>
      <c r="D322" s="34">
        <v>30.593</v>
      </c>
      <c r="E322" s="34">
        <v>30.949000000000002</v>
      </c>
      <c r="F322" s="31"/>
      <c r="G322" s="34">
        <v>5</v>
      </c>
      <c r="H322" s="34">
        <v>1411.71</v>
      </c>
      <c r="I322" s="31"/>
      <c r="J322" s="34"/>
      <c r="K322" s="34"/>
      <c r="L322" s="34"/>
      <c r="M322" s="31"/>
      <c r="N322" s="109">
        <f>D322/D400*100</f>
        <v>0.58395172207149049</v>
      </c>
    </row>
    <row r="323" spans="1:14">
      <c r="A323" s="269"/>
      <c r="B323" s="176" t="s">
        <v>26</v>
      </c>
      <c r="C323" s="34">
        <v>4.5090240000000001</v>
      </c>
      <c r="D323" s="34">
        <v>88.873237000000003</v>
      </c>
      <c r="E323" s="34">
        <v>54.979097000000003</v>
      </c>
      <c r="F323" s="31">
        <f>(D323-E323)/E323*100</f>
        <v>61.649139126457456</v>
      </c>
      <c r="G323" s="34">
        <v>1173</v>
      </c>
      <c r="H323" s="34">
        <v>229724.16</v>
      </c>
      <c r="I323" s="31">
        <v>56</v>
      </c>
      <c r="J323" s="34">
        <v>3.34</v>
      </c>
      <c r="K323" s="34">
        <v>18.63</v>
      </c>
      <c r="L323" s="34">
        <v>29.53</v>
      </c>
      <c r="M323" s="31">
        <f>(K323-L323)/L323*100</f>
        <v>-36.911615306468008</v>
      </c>
      <c r="N323" s="109">
        <f>D323/D401*100</f>
        <v>5.9397718511598843</v>
      </c>
    </row>
    <row r="324" spans="1:14">
      <c r="A324" s="269"/>
      <c r="B324" s="176" t="s">
        <v>27</v>
      </c>
      <c r="C324" s="34">
        <v>0</v>
      </c>
      <c r="D324" s="34">
        <v>5.9651890000000005</v>
      </c>
      <c r="E324" s="31">
        <v>1.39147</v>
      </c>
      <c r="F324" s="31">
        <f>(D324-E324)/E324*100</f>
        <v>328.69691764824256</v>
      </c>
      <c r="G324" s="34">
        <v>2</v>
      </c>
      <c r="H324" s="34">
        <v>313.34044599999999</v>
      </c>
      <c r="I324" s="31"/>
      <c r="J324" s="31"/>
      <c r="K324" s="31"/>
      <c r="L324" s="31">
        <v>0.06</v>
      </c>
      <c r="M324" s="31"/>
      <c r="N324" s="109">
        <f>D324/D402*100</f>
        <v>13.692711904530231</v>
      </c>
    </row>
    <row r="325" spans="1:14">
      <c r="A325" s="269"/>
      <c r="B325" s="14" t="s">
        <v>28</v>
      </c>
      <c r="C325" s="34">
        <v>0</v>
      </c>
      <c r="D325" s="34">
        <v>0</v>
      </c>
      <c r="E325" s="34">
        <v>0</v>
      </c>
      <c r="F325" s="31"/>
      <c r="G325" s="34">
        <v>0</v>
      </c>
      <c r="H325" s="34">
        <v>0</v>
      </c>
      <c r="I325" s="34"/>
      <c r="J325" s="34"/>
      <c r="K325" s="34"/>
      <c r="L325" s="34"/>
      <c r="M325" s="31"/>
      <c r="N325" s="109"/>
    </row>
    <row r="326" spans="1:14">
      <c r="A326" s="269"/>
      <c r="B326" s="14" t="s">
        <v>29</v>
      </c>
      <c r="C326" s="31">
        <v>0</v>
      </c>
      <c r="D326" s="31">
        <v>0</v>
      </c>
      <c r="E326" s="31">
        <v>0</v>
      </c>
      <c r="F326" s="31"/>
      <c r="G326" s="34">
        <v>0</v>
      </c>
      <c r="H326" s="34">
        <v>0</v>
      </c>
      <c r="I326" s="34"/>
      <c r="J326" s="34"/>
      <c r="K326" s="34"/>
      <c r="L326" s="34"/>
      <c r="M326" s="31"/>
      <c r="N326" s="109"/>
    </row>
    <row r="327" spans="1:14">
      <c r="A327" s="269"/>
      <c r="B327" s="14" t="s">
        <v>30</v>
      </c>
      <c r="C327" s="31">
        <v>0</v>
      </c>
      <c r="D327" s="31">
        <v>5.9651890000000005</v>
      </c>
      <c r="E327" s="31">
        <v>0.69606400000000002</v>
      </c>
      <c r="F327" s="31"/>
      <c r="G327" s="31">
        <v>2</v>
      </c>
      <c r="H327" s="31">
        <v>313.34044599999999</v>
      </c>
      <c r="I327" s="31"/>
      <c r="J327" s="31"/>
      <c r="K327" s="31"/>
      <c r="L327" s="31"/>
      <c r="M327" s="31"/>
      <c r="N327" s="109"/>
    </row>
    <row r="328" spans="1:14" ht="14.25" thickBot="1">
      <c r="A328" s="256"/>
      <c r="B328" s="15" t="s">
        <v>31</v>
      </c>
      <c r="C328" s="16">
        <f t="shared" ref="C328:K328" si="69">C316+C318+C319+C320+C321+C322+C323+C324</f>
        <v>138.36071800000002</v>
      </c>
      <c r="D328" s="16">
        <f t="shared" si="69"/>
        <v>745.79933500000004</v>
      </c>
      <c r="E328" s="16">
        <v>820.85468600000002</v>
      </c>
      <c r="F328" s="16">
        <f>(D328-E328)/E328*100</f>
        <v>-9.1435612514734395</v>
      </c>
      <c r="G328" s="16">
        <f t="shared" si="69"/>
        <v>6038</v>
      </c>
      <c r="H328" s="16">
        <f t="shared" si="69"/>
        <v>796728.81709000003</v>
      </c>
      <c r="I328" s="16">
        <f t="shared" si="69"/>
        <v>605</v>
      </c>
      <c r="J328" s="16">
        <f t="shared" si="69"/>
        <v>28.270000000000003</v>
      </c>
      <c r="K328" s="16">
        <f t="shared" si="69"/>
        <v>241.55</v>
      </c>
      <c r="L328" s="16">
        <v>320.57</v>
      </c>
      <c r="M328" s="16">
        <f t="shared" ref="M328:M330" si="70">(K328-L328)/L328*100</f>
        <v>-24.649842468103685</v>
      </c>
      <c r="N328" s="110">
        <f>D328/D406*100</f>
        <v>4.1179936445561509</v>
      </c>
    </row>
    <row r="329" spans="1:14" ht="14.25" thickTop="1">
      <c r="A329" s="269" t="s">
        <v>41</v>
      </c>
      <c r="B329" s="176" t="s">
        <v>19</v>
      </c>
      <c r="C329" s="71">
        <v>29.37</v>
      </c>
      <c r="D329" s="106">
        <v>256.62</v>
      </c>
      <c r="E329" s="106">
        <v>222.74</v>
      </c>
      <c r="F329" s="111">
        <f>(D329-E329)/E329*100</f>
        <v>15.210559396605905</v>
      </c>
      <c r="G329" s="72">
        <v>3126</v>
      </c>
      <c r="H329" s="72">
        <v>168121.61</v>
      </c>
      <c r="I329" s="72">
        <v>295</v>
      </c>
      <c r="J329" s="72">
        <v>27.26</v>
      </c>
      <c r="K329" s="107">
        <v>106.14</v>
      </c>
      <c r="L329" s="107">
        <v>105.85</v>
      </c>
      <c r="M329" s="34">
        <f t="shared" si="70"/>
        <v>0.27397260273973195</v>
      </c>
      <c r="N329" s="109">
        <f>D329/D394*100</f>
        <v>2.5983553263739601</v>
      </c>
    </row>
    <row r="330" spans="1:14">
      <c r="A330" s="269"/>
      <c r="B330" s="176" t="s">
        <v>20</v>
      </c>
      <c r="C330" s="72">
        <v>13.07</v>
      </c>
      <c r="D330" s="107">
        <v>122.49</v>
      </c>
      <c r="E330" s="107">
        <v>95.08</v>
      </c>
      <c r="F330" s="117">
        <f>(D330-E330)/E330*100</f>
        <v>28.828355069415224</v>
      </c>
      <c r="G330" s="72">
        <v>2067</v>
      </c>
      <c r="H330" s="72">
        <v>41340</v>
      </c>
      <c r="I330" s="72">
        <v>160</v>
      </c>
      <c r="J330" s="72">
        <v>11.15</v>
      </c>
      <c r="K330" s="107">
        <v>61.47</v>
      </c>
      <c r="L330" s="107">
        <v>33.229999999999997</v>
      </c>
      <c r="M330" s="31">
        <f t="shared" si="70"/>
        <v>84.983448690941927</v>
      </c>
      <c r="N330" s="109">
        <f>D330/D395*100</f>
        <v>3.5688704584611251</v>
      </c>
    </row>
    <row r="331" spans="1:14">
      <c r="A331" s="269"/>
      <c r="B331" s="176" t="s">
        <v>21</v>
      </c>
      <c r="C331" s="72">
        <v>2.17</v>
      </c>
      <c r="D331" s="107">
        <v>10.14</v>
      </c>
      <c r="E331" s="107"/>
      <c r="F331" s="31"/>
      <c r="G331" s="72">
        <v>2</v>
      </c>
      <c r="H331" s="72">
        <v>15360.92</v>
      </c>
      <c r="I331" s="72"/>
      <c r="J331" s="72"/>
      <c r="K331" s="72"/>
      <c r="L331" s="107"/>
      <c r="M331" s="31"/>
      <c r="N331" s="109"/>
    </row>
    <row r="332" spans="1:14">
      <c r="A332" s="269"/>
      <c r="B332" s="176" t="s">
        <v>22</v>
      </c>
      <c r="C332" s="72"/>
      <c r="D332" s="107"/>
      <c r="E332" s="107"/>
      <c r="F332" s="31"/>
      <c r="G332" s="72"/>
      <c r="H332" s="72"/>
      <c r="I332" s="72"/>
      <c r="J332" s="72"/>
      <c r="K332" s="72"/>
      <c r="L332" s="107"/>
      <c r="M332" s="31"/>
      <c r="N332" s="109"/>
    </row>
    <row r="333" spans="1:14">
      <c r="A333" s="269"/>
      <c r="B333" s="176" t="s">
        <v>23</v>
      </c>
      <c r="C333" s="72"/>
      <c r="D333" s="107"/>
      <c r="E333" s="107"/>
      <c r="F333" s="31"/>
      <c r="G333" s="72"/>
      <c r="H333" s="72"/>
      <c r="I333" s="72"/>
      <c r="J333" s="72"/>
      <c r="K333" s="72"/>
      <c r="L333" s="107"/>
      <c r="M333" s="31"/>
      <c r="N333" s="109"/>
    </row>
    <row r="334" spans="1:14">
      <c r="A334" s="269"/>
      <c r="B334" s="176" t="s">
        <v>24</v>
      </c>
      <c r="C334" s="72">
        <v>2.37</v>
      </c>
      <c r="D334" s="107">
        <v>2.61</v>
      </c>
      <c r="E334" s="107">
        <v>3.41</v>
      </c>
      <c r="F334" s="117">
        <f>(D334-E334)/E334*100</f>
        <v>-23.460410557184758</v>
      </c>
      <c r="G334" s="72">
        <v>2</v>
      </c>
      <c r="H334" s="72">
        <v>1388.17</v>
      </c>
      <c r="I334" s="72">
        <v>4</v>
      </c>
      <c r="J334" s="72">
        <v>0.01</v>
      </c>
      <c r="K334" s="72">
        <v>1.1100000000000001</v>
      </c>
      <c r="L334" s="107"/>
      <c r="M334" s="31" t="e">
        <f>(K334-L334)/L334*100</f>
        <v>#DIV/0!</v>
      </c>
      <c r="N334" s="109">
        <f>D334/D399*100</f>
        <v>0.28604642898717442</v>
      </c>
    </row>
    <row r="335" spans="1:14">
      <c r="A335" s="269"/>
      <c r="B335" s="176" t="s">
        <v>25</v>
      </c>
      <c r="C335" s="72"/>
      <c r="D335" s="107"/>
      <c r="E335" s="107"/>
      <c r="F335" s="31"/>
      <c r="G335" s="72"/>
      <c r="H335" s="72"/>
      <c r="I335" s="74"/>
      <c r="J335" s="74"/>
      <c r="K335" s="74"/>
      <c r="L335" s="140"/>
      <c r="M335" s="31"/>
      <c r="N335" s="109"/>
    </row>
    <row r="336" spans="1:14">
      <c r="A336" s="269"/>
      <c r="B336" s="176" t="s">
        <v>26</v>
      </c>
      <c r="C336" s="72">
        <v>24.07</v>
      </c>
      <c r="D336" s="107">
        <v>44.13</v>
      </c>
      <c r="E336" s="107">
        <v>29.77</v>
      </c>
      <c r="F336" s="117">
        <f>(D336-E336)/E336*100</f>
        <v>48.236479677527718</v>
      </c>
      <c r="G336" s="72">
        <v>823</v>
      </c>
      <c r="H336" s="72">
        <v>60358.54</v>
      </c>
      <c r="I336" s="72">
        <v>22</v>
      </c>
      <c r="J336" s="72">
        <v>0.36</v>
      </c>
      <c r="K336" s="107">
        <v>3.65</v>
      </c>
      <c r="L336" s="107">
        <v>11.87</v>
      </c>
      <c r="M336" s="31">
        <f>(K336-L336)/L336*100</f>
        <v>-69.25021061499578</v>
      </c>
      <c r="N336" s="109">
        <f>D336/D401*100</f>
        <v>2.9493933228929841</v>
      </c>
    </row>
    <row r="337" spans="1:14">
      <c r="A337" s="269"/>
      <c r="B337" s="176" t="s">
        <v>27</v>
      </c>
      <c r="C337" s="72"/>
      <c r="D337" s="107"/>
      <c r="E337" s="107"/>
      <c r="F337" s="31"/>
      <c r="G337" s="72"/>
      <c r="H337" s="72"/>
      <c r="I337" s="72"/>
      <c r="J337" s="72"/>
      <c r="K337" s="72"/>
      <c r="L337" s="107"/>
      <c r="M337" s="31"/>
      <c r="N337" s="109"/>
    </row>
    <row r="338" spans="1:14">
      <c r="A338" s="269"/>
      <c r="B338" s="14" t="s">
        <v>28</v>
      </c>
      <c r="C338" s="72"/>
      <c r="D338" s="107"/>
      <c r="E338" s="107"/>
      <c r="F338" s="31"/>
      <c r="G338" s="72"/>
      <c r="H338" s="72"/>
      <c r="I338" s="75"/>
      <c r="J338" s="75"/>
      <c r="K338" s="75"/>
      <c r="L338" s="132"/>
      <c r="M338" s="31"/>
      <c r="N338" s="109"/>
    </row>
    <row r="339" spans="1:14">
      <c r="A339" s="269"/>
      <c r="B339" s="14" t="s">
        <v>29</v>
      </c>
      <c r="C339" s="72"/>
      <c r="D339" s="107"/>
      <c r="E339" s="107"/>
      <c r="F339" s="31"/>
      <c r="G339" s="72"/>
      <c r="H339" s="72"/>
      <c r="I339" s="75"/>
      <c r="J339" s="75"/>
      <c r="K339" s="75"/>
      <c r="L339" s="132"/>
      <c r="M339" s="31"/>
      <c r="N339" s="109"/>
    </row>
    <row r="340" spans="1:14">
      <c r="A340" s="269"/>
      <c r="B340" s="14" t="s">
        <v>30</v>
      </c>
      <c r="C340" s="72"/>
      <c r="D340" s="107"/>
      <c r="E340" s="107"/>
      <c r="F340" s="31"/>
      <c r="G340" s="72"/>
      <c r="H340" s="72"/>
      <c r="I340" s="75"/>
      <c r="J340" s="75"/>
      <c r="K340" s="75"/>
      <c r="L340" s="132"/>
      <c r="M340" s="31"/>
      <c r="N340" s="109"/>
    </row>
    <row r="341" spans="1:14" ht="14.25" thickBot="1">
      <c r="A341" s="256"/>
      <c r="B341" s="15" t="s">
        <v>31</v>
      </c>
      <c r="C341" s="16">
        <f t="shared" ref="C341:K341" si="71">C329+C331+C332+C333+C334+C335+C336+C337</f>
        <v>57.98</v>
      </c>
      <c r="D341" s="16">
        <f t="shared" si="71"/>
        <v>313.5</v>
      </c>
      <c r="E341" s="16">
        <v>255.92000000000002</v>
      </c>
      <c r="F341" s="16">
        <f>(D341-E341)/E341*100</f>
        <v>22.499218505783052</v>
      </c>
      <c r="G341" s="16">
        <f t="shared" si="71"/>
        <v>3953</v>
      </c>
      <c r="H341" s="16">
        <f t="shared" si="71"/>
        <v>245229.24000000002</v>
      </c>
      <c r="I341" s="16">
        <f t="shared" si="71"/>
        <v>321</v>
      </c>
      <c r="J341" s="16">
        <f t="shared" si="71"/>
        <v>27.630000000000003</v>
      </c>
      <c r="K341" s="16">
        <f t="shared" si="71"/>
        <v>110.9</v>
      </c>
      <c r="L341" s="16">
        <v>117.72</v>
      </c>
      <c r="M341" s="16">
        <f t="shared" ref="M341:M343" si="72">(K341-L341)/L341*100</f>
        <v>-5.7934080869860622</v>
      </c>
      <c r="N341" s="110">
        <f>D341/D406*100</f>
        <v>1.7310165710570833</v>
      </c>
    </row>
    <row r="342" spans="1:14" ht="14.25" thickTop="1">
      <c r="A342" s="260" t="s">
        <v>67</v>
      </c>
      <c r="B342" s="18" t="s">
        <v>19</v>
      </c>
      <c r="C342" s="32">
        <v>58.642735000000016</v>
      </c>
      <c r="D342" s="32">
        <v>459.461252</v>
      </c>
      <c r="E342" s="32">
        <v>307.31506400000001</v>
      </c>
      <c r="F342" s="111">
        <f>(D342-E342)/E342*100</f>
        <v>49.508210245105325</v>
      </c>
      <c r="G342" s="31">
        <v>3983</v>
      </c>
      <c r="H342" s="31">
        <v>320404.64062700002</v>
      </c>
      <c r="I342" s="31">
        <v>357</v>
      </c>
      <c r="J342" s="34">
        <v>5.5797399999999868</v>
      </c>
      <c r="K342" s="31">
        <v>136.392471</v>
      </c>
      <c r="L342" s="31">
        <v>199.78275400000001</v>
      </c>
      <c r="M342" s="111">
        <f t="shared" si="72"/>
        <v>-31.729607151175827</v>
      </c>
      <c r="N342" s="112">
        <f>D342/D394*100</f>
        <v>4.6521845195099703</v>
      </c>
    </row>
    <row r="343" spans="1:14">
      <c r="A343" s="269"/>
      <c r="B343" s="176" t="s">
        <v>20</v>
      </c>
      <c r="C343" s="32">
        <v>21.682669000000004</v>
      </c>
      <c r="D343" s="32">
        <v>180.53740400000001</v>
      </c>
      <c r="E343" s="31">
        <v>106.14605299999999</v>
      </c>
      <c r="F343" s="31">
        <f>(D343-E343)/E343*100</f>
        <v>70.083954040194058</v>
      </c>
      <c r="G343" s="31">
        <v>2155</v>
      </c>
      <c r="H343" s="31">
        <v>43100</v>
      </c>
      <c r="I343" s="31">
        <v>171</v>
      </c>
      <c r="J343" s="34">
        <v>4.4897100000000023</v>
      </c>
      <c r="K343" s="31">
        <v>67.147446000000002</v>
      </c>
      <c r="L343" s="31">
        <v>78.066636000000003</v>
      </c>
      <c r="M343" s="31">
        <f t="shared" si="72"/>
        <v>-13.98701232623883</v>
      </c>
      <c r="N343" s="109">
        <f>D343/D395*100</f>
        <v>5.2601404831648413</v>
      </c>
    </row>
    <row r="344" spans="1:14">
      <c r="A344" s="269"/>
      <c r="B344" s="176" t="s">
        <v>21</v>
      </c>
      <c r="C344" s="32">
        <v>8.0188999999999996E-2</v>
      </c>
      <c r="D344" s="32">
        <v>0.17452899999999999</v>
      </c>
      <c r="E344" s="31">
        <v>0.113208</v>
      </c>
      <c r="F344" s="31">
        <f>(D344-E344)/E344*100</f>
        <v>54.16666666666665</v>
      </c>
      <c r="G344" s="31">
        <v>3</v>
      </c>
      <c r="H344" s="31">
        <v>218</v>
      </c>
      <c r="I344" s="31">
        <v>0</v>
      </c>
      <c r="J344" s="34">
        <v>0</v>
      </c>
      <c r="K344" s="31">
        <v>0</v>
      </c>
      <c r="L344" s="31">
        <v>0</v>
      </c>
      <c r="M344" s="31"/>
      <c r="N344" s="109">
        <f>D344/D396*100</f>
        <v>6.8631506502090933E-2</v>
      </c>
    </row>
    <row r="345" spans="1:14">
      <c r="A345" s="269"/>
      <c r="B345" s="176" t="s">
        <v>22</v>
      </c>
      <c r="C345" s="32">
        <v>-3.2075469999999999</v>
      </c>
      <c r="D345" s="32">
        <v>-3.3113190000000001</v>
      </c>
      <c r="E345" s="31">
        <v>11.854633</v>
      </c>
      <c r="F345" s="31">
        <f>(D345-E345)/E345*100</f>
        <v>-127.93269939271845</v>
      </c>
      <c r="G345" s="31">
        <v>43</v>
      </c>
      <c r="H345" s="31">
        <v>-17655.5</v>
      </c>
      <c r="I345" s="31">
        <v>1</v>
      </c>
      <c r="J345" s="34">
        <v>0</v>
      </c>
      <c r="K345" s="31">
        <v>0.06</v>
      </c>
      <c r="L345" s="31">
        <v>0</v>
      </c>
      <c r="M345" s="31"/>
      <c r="N345" s="109">
        <f>D345/D397*100</f>
        <v>-1.4155933667966007</v>
      </c>
    </row>
    <row r="346" spans="1:14">
      <c r="A346" s="269"/>
      <c r="B346" s="176" t="s">
        <v>23</v>
      </c>
      <c r="C346" s="32">
        <v>0</v>
      </c>
      <c r="D346" s="32">
        <v>0</v>
      </c>
      <c r="E346" s="31">
        <v>0</v>
      </c>
      <c r="F346" s="31"/>
      <c r="G346" s="31">
        <v>0</v>
      </c>
      <c r="H346" s="31">
        <v>0</v>
      </c>
      <c r="I346" s="31">
        <v>0</v>
      </c>
      <c r="J346" s="34">
        <v>0</v>
      </c>
      <c r="K346" s="31">
        <v>0</v>
      </c>
      <c r="L346" s="31">
        <v>0</v>
      </c>
      <c r="M346" s="31"/>
      <c r="N346" s="109"/>
    </row>
    <row r="347" spans="1:14">
      <c r="A347" s="269"/>
      <c r="B347" s="176" t="s">
        <v>24</v>
      </c>
      <c r="C347" s="32">
        <v>40.873774000000012</v>
      </c>
      <c r="D347" s="32">
        <v>130.87320800000001</v>
      </c>
      <c r="E347" s="31">
        <v>122.73772200000001</v>
      </c>
      <c r="F347" s="31">
        <f>(D347-E347)/E347*100</f>
        <v>6.6283501660557134</v>
      </c>
      <c r="G347" s="31">
        <v>148</v>
      </c>
      <c r="H347" s="31">
        <v>190240.30995600001</v>
      </c>
      <c r="I347" s="31">
        <v>10</v>
      </c>
      <c r="J347" s="34">
        <v>0.21499999999999986</v>
      </c>
      <c r="K347" s="31">
        <v>2.8864999999999998</v>
      </c>
      <c r="L347" s="31">
        <v>12.552398999999999</v>
      </c>
      <c r="M347" s="31"/>
      <c r="N347" s="109">
        <f>D347/D399*100</f>
        <v>14.343223677584563</v>
      </c>
    </row>
    <row r="348" spans="1:14">
      <c r="A348" s="269"/>
      <c r="B348" s="176" t="s">
        <v>25</v>
      </c>
      <c r="C348" s="32">
        <v>0</v>
      </c>
      <c r="D348" s="32">
        <v>9.0525000000000002</v>
      </c>
      <c r="E348" s="33">
        <v>0</v>
      </c>
      <c r="F348" s="31"/>
      <c r="G348" s="31">
        <v>1</v>
      </c>
      <c r="H348" s="31">
        <v>301.75</v>
      </c>
      <c r="I348" s="31">
        <v>9</v>
      </c>
      <c r="J348" s="34">
        <v>0.67600000000000016</v>
      </c>
      <c r="K348" s="31">
        <v>5.78</v>
      </c>
      <c r="L348" s="33">
        <v>0</v>
      </c>
      <c r="M348" s="31"/>
      <c r="N348" s="109"/>
    </row>
    <row r="349" spans="1:14">
      <c r="A349" s="269"/>
      <c r="B349" s="176" t="s">
        <v>26</v>
      </c>
      <c r="C349" s="32">
        <v>21.189931000000001</v>
      </c>
      <c r="D349" s="32">
        <v>56.551321999999999</v>
      </c>
      <c r="E349" s="31">
        <v>80.689554999999999</v>
      </c>
      <c r="F349" s="31">
        <f>(D349-E349)/E349*100</f>
        <v>-29.914941283292489</v>
      </c>
      <c r="G349" s="31">
        <v>712</v>
      </c>
      <c r="H349" s="31">
        <v>207876.62</v>
      </c>
      <c r="I349" s="31">
        <v>48</v>
      </c>
      <c r="J349" s="34">
        <v>1.5938160000000003</v>
      </c>
      <c r="K349" s="31">
        <v>12.266633000000001</v>
      </c>
      <c r="L349" s="31">
        <v>22.01108</v>
      </c>
      <c r="M349" s="31">
        <f>(K349-L349)/L349*100</f>
        <v>-44.270644602627399</v>
      </c>
      <c r="N349" s="109">
        <f>D349/D401*100</f>
        <v>3.7795624633485412</v>
      </c>
    </row>
    <row r="350" spans="1:14">
      <c r="A350" s="269"/>
      <c r="B350" s="176" t="s">
        <v>27</v>
      </c>
      <c r="C350" s="32">
        <v>0</v>
      </c>
      <c r="D350" s="32">
        <v>0</v>
      </c>
      <c r="E350" s="31">
        <v>0</v>
      </c>
      <c r="F350" s="31" t="e">
        <f>(D350-E350)/E350*100</f>
        <v>#DIV/0!</v>
      </c>
      <c r="G350" s="31">
        <v>0</v>
      </c>
      <c r="H350" s="31">
        <v>0</v>
      </c>
      <c r="I350" s="31">
        <v>0</v>
      </c>
      <c r="J350" s="34">
        <v>0</v>
      </c>
      <c r="K350" s="31">
        <v>0</v>
      </c>
      <c r="L350" s="31">
        <v>0</v>
      </c>
      <c r="M350" s="31"/>
      <c r="N350" s="109">
        <f>D350/D402*100</f>
        <v>0</v>
      </c>
    </row>
    <row r="351" spans="1:14">
      <c r="A351" s="269"/>
      <c r="B351" s="14" t="s">
        <v>28</v>
      </c>
      <c r="C351" s="32">
        <v>0</v>
      </c>
      <c r="D351" s="32">
        <v>0</v>
      </c>
      <c r="E351" s="34">
        <v>0</v>
      </c>
      <c r="F351" s="31"/>
      <c r="G351" s="31">
        <v>0</v>
      </c>
      <c r="H351" s="31">
        <v>0</v>
      </c>
      <c r="I351" s="31">
        <v>0</v>
      </c>
      <c r="J351" s="34">
        <v>0</v>
      </c>
      <c r="K351" s="31">
        <v>0</v>
      </c>
      <c r="L351" s="34">
        <v>0</v>
      </c>
      <c r="M351" s="31"/>
      <c r="N351" s="109"/>
    </row>
    <row r="352" spans="1:14">
      <c r="A352" s="269"/>
      <c r="B352" s="14" t="s">
        <v>29</v>
      </c>
      <c r="C352" s="32">
        <v>0</v>
      </c>
      <c r="D352" s="32">
        <v>0</v>
      </c>
      <c r="E352" s="34">
        <v>0</v>
      </c>
      <c r="F352" s="31"/>
      <c r="G352" s="31">
        <v>0</v>
      </c>
      <c r="H352" s="31">
        <v>0</v>
      </c>
      <c r="I352" s="31">
        <v>0</v>
      </c>
      <c r="J352" s="34">
        <v>0</v>
      </c>
      <c r="K352" s="31">
        <v>0</v>
      </c>
      <c r="L352" s="34">
        <v>0</v>
      </c>
      <c r="M352" s="31"/>
      <c r="N352" s="109"/>
    </row>
    <row r="353" spans="1:14">
      <c r="A353" s="269"/>
      <c r="B353" s="14" t="s">
        <v>30</v>
      </c>
      <c r="C353" s="32">
        <v>0</v>
      </c>
      <c r="D353" s="32">
        <v>0</v>
      </c>
      <c r="E353" s="34">
        <v>0</v>
      </c>
      <c r="F353" s="31"/>
      <c r="G353" s="31">
        <v>0</v>
      </c>
      <c r="H353" s="31">
        <v>0</v>
      </c>
      <c r="I353" s="31">
        <v>0</v>
      </c>
      <c r="J353" s="34">
        <v>0</v>
      </c>
      <c r="K353" s="31">
        <v>0</v>
      </c>
      <c r="L353" s="34">
        <v>0</v>
      </c>
      <c r="M353" s="31"/>
      <c r="N353" s="109"/>
    </row>
    <row r="354" spans="1:14" ht="14.25" thickBot="1">
      <c r="A354" s="256"/>
      <c r="B354" s="15" t="s">
        <v>31</v>
      </c>
      <c r="C354" s="16">
        <f t="shared" ref="C354:K354" si="73">C342+C344+C345+C346+C347+C348+C349+C350</f>
        <v>117.57908200000003</v>
      </c>
      <c r="D354" s="16">
        <f t="shared" si="73"/>
        <v>652.80149200000005</v>
      </c>
      <c r="E354" s="16">
        <v>522.71018200000003</v>
      </c>
      <c r="F354" s="16">
        <f>(D354-E354)/E354*100</f>
        <v>24.887846933121345</v>
      </c>
      <c r="G354" s="16">
        <f t="shared" si="73"/>
        <v>4890</v>
      </c>
      <c r="H354" s="16">
        <f t="shared" si="73"/>
        <v>701385.82058300008</v>
      </c>
      <c r="I354" s="16">
        <f t="shared" si="73"/>
        <v>425</v>
      </c>
      <c r="J354" s="16">
        <f t="shared" si="73"/>
        <v>8.0645559999999872</v>
      </c>
      <c r="K354" s="16">
        <f t="shared" si="73"/>
        <v>157.38560400000003</v>
      </c>
      <c r="L354" s="16">
        <v>234.34623300000001</v>
      </c>
      <c r="M354" s="16">
        <f t="shared" ref="M354:M356" si="74">(K354-L354)/L354*100</f>
        <v>-32.840565864781787</v>
      </c>
      <c r="N354" s="110">
        <f>D354/D406*100</f>
        <v>3.604498246452275</v>
      </c>
    </row>
    <row r="355" spans="1:14" ht="15" thickTop="1" thickBot="1">
      <c r="A355" s="260" t="s">
        <v>43</v>
      </c>
      <c r="B355" s="18" t="s">
        <v>19</v>
      </c>
      <c r="C355" s="192">
        <v>9.9700000000000006</v>
      </c>
      <c r="D355" s="192">
        <v>84.13</v>
      </c>
      <c r="E355" s="94">
        <v>58.65</v>
      </c>
      <c r="F355" s="111">
        <f>(D355-E355)/E355*100</f>
        <v>43.444160272804773</v>
      </c>
      <c r="G355" s="95">
        <v>833</v>
      </c>
      <c r="H355" s="95">
        <v>64664.47</v>
      </c>
      <c r="I355" s="95">
        <v>58</v>
      </c>
      <c r="J355" s="95">
        <v>6.45</v>
      </c>
      <c r="K355" s="95">
        <v>16.350000000000001</v>
      </c>
      <c r="L355" s="95">
        <v>31.89</v>
      </c>
      <c r="M355" s="111">
        <f t="shared" si="74"/>
        <v>-48.730009407337718</v>
      </c>
      <c r="N355" s="112">
        <f>D355/D394*100</f>
        <v>0.85184176450721405</v>
      </c>
    </row>
    <row r="356" spans="1:14" ht="14.25" thickBot="1">
      <c r="A356" s="258"/>
      <c r="B356" s="176" t="s">
        <v>20</v>
      </c>
      <c r="C356" s="77">
        <v>3.7</v>
      </c>
      <c r="D356" s="77">
        <v>34.57</v>
      </c>
      <c r="E356" s="95">
        <v>9.5500000000000007</v>
      </c>
      <c r="F356" s="31">
        <f>(D356-E356)/E356*100</f>
        <v>261.98952879581145</v>
      </c>
      <c r="G356" s="95">
        <v>445</v>
      </c>
      <c r="H356" s="95">
        <v>8900</v>
      </c>
      <c r="I356" s="95">
        <v>26</v>
      </c>
      <c r="J356" s="95">
        <v>0.66</v>
      </c>
      <c r="K356" s="95">
        <v>2.87</v>
      </c>
      <c r="L356" s="95">
        <v>3.72</v>
      </c>
      <c r="M356" s="31">
        <f t="shared" si="74"/>
        <v>-22.8494623655914</v>
      </c>
      <c r="N356" s="109">
        <f>D356/D395*100</f>
        <v>1.0072320332190474</v>
      </c>
    </row>
    <row r="357" spans="1:14" ht="14.25" thickBot="1">
      <c r="A357" s="258"/>
      <c r="B357" s="176" t="s">
        <v>21</v>
      </c>
      <c r="C357" s="77">
        <v>0</v>
      </c>
      <c r="D357" s="77">
        <v>0.74</v>
      </c>
      <c r="E357" s="95">
        <v>0</v>
      </c>
      <c r="F357" s="31" t="e">
        <f>(D357-E357)/E357*100</f>
        <v>#DIV/0!</v>
      </c>
      <c r="G357" s="95">
        <v>1</v>
      </c>
      <c r="H357" s="95">
        <v>780</v>
      </c>
      <c r="I357" s="95">
        <v>0</v>
      </c>
      <c r="J357" s="95">
        <v>0</v>
      </c>
      <c r="K357" s="95">
        <v>0</v>
      </c>
      <c r="L357" s="95">
        <v>0</v>
      </c>
      <c r="M357" s="31"/>
      <c r="N357" s="109">
        <f>D357/D396*100</f>
        <v>0.29099642358317124</v>
      </c>
    </row>
    <row r="358" spans="1:14" ht="14.25" thickBot="1">
      <c r="A358" s="258"/>
      <c r="B358" s="176" t="s">
        <v>22</v>
      </c>
      <c r="C358" s="77">
        <v>0</v>
      </c>
      <c r="D358" s="77">
        <v>0.01</v>
      </c>
      <c r="E358" s="95">
        <v>0.35</v>
      </c>
      <c r="F358" s="31">
        <f>(D358-E358)/E358*100</f>
        <v>-97.142857142857139</v>
      </c>
      <c r="G358" s="95">
        <v>2</v>
      </c>
      <c r="H358" s="95">
        <v>50</v>
      </c>
      <c r="I358" s="95">
        <v>0</v>
      </c>
      <c r="J358" s="95">
        <v>0</v>
      </c>
      <c r="K358" s="95">
        <v>0</v>
      </c>
      <c r="L358" s="95">
        <v>0.39</v>
      </c>
      <c r="M358" s="31"/>
      <c r="N358" s="109">
        <f>D358/D397*100</f>
        <v>4.2750135725268413E-3</v>
      </c>
    </row>
    <row r="359" spans="1:14" ht="14.25" thickBot="1">
      <c r="A359" s="258"/>
      <c r="B359" s="176" t="s">
        <v>23</v>
      </c>
      <c r="C359" s="77"/>
      <c r="D359" s="77"/>
      <c r="E359" s="95"/>
      <c r="F359" s="31"/>
      <c r="G359" s="95"/>
      <c r="H359" s="95"/>
      <c r="I359" s="95"/>
      <c r="J359" s="95"/>
      <c r="K359" s="95"/>
      <c r="L359" s="95"/>
      <c r="M359" s="31"/>
      <c r="N359" s="109"/>
    </row>
    <row r="360" spans="1:14" ht="14.25" thickBot="1">
      <c r="A360" s="258"/>
      <c r="B360" s="176" t="s">
        <v>24</v>
      </c>
      <c r="C360" s="77">
        <v>0</v>
      </c>
      <c r="D360" s="77">
        <v>0.73</v>
      </c>
      <c r="E360" s="95">
        <v>1.2</v>
      </c>
      <c r="F360" s="31">
        <f>(D360-E360)/E360*100</f>
        <v>-39.166666666666664</v>
      </c>
      <c r="G360" s="95">
        <v>2</v>
      </c>
      <c r="H360" s="95">
        <v>198.22</v>
      </c>
      <c r="I360" s="95">
        <v>2</v>
      </c>
      <c r="J360" s="95">
        <v>0</v>
      </c>
      <c r="K360" s="95">
        <v>0.78</v>
      </c>
      <c r="L360" s="95">
        <v>0.4</v>
      </c>
      <c r="M360" s="31">
        <f>(K360-L360)/L360*100</f>
        <v>95</v>
      </c>
      <c r="N360" s="109">
        <f>D360/D399*100</f>
        <v>8.0005323050052618E-2</v>
      </c>
    </row>
    <row r="361" spans="1:14" ht="14.25" thickBot="1">
      <c r="A361" s="258"/>
      <c r="B361" s="176" t="s">
        <v>25</v>
      </c>
      <c r="C361" s="77">
        <v>9.51</v>
      </c>
      <c r="D361" s="77">
        <v>1237.5</v>
      </c>
      <c r="E361" s="95">
        <v>1241.67</v>
      </c>
      <c r="F361" s="31">
        <f>(D361-E361)/E361*100</f>
        <v>-0.33583802459591294</v>
      </c>
      <c r="G361" s="95">
        <v>180</v>
      </c>
      <c r="H361" s="95">
        <v>21779.599999999999</v>
      </c>
      <c r="I361" s="95">
        <v>65</v>
      </c>
      <c r="J361" s="95">
        <v>0</v>
      </c>
      <c r="K361" s="95">
        <v>49.78</v>
      </c>
      <c r="L361" s="95">
        <v>378.08</v>
      </c>
      <c r="M361" s="31">
        <f>(K361-L361)/L361*100</f>
        <v>-86.833474396953008</v>
      </c>
      <c r="N361" s="109">
        <f>D361/D400*100</f>
        <v>23.621098161784378</v>
      </c>
    </row>
    <row r="362" spans="1:14" ht="14.25" thickBot="1">
      <c r="A362" s="258"/>
      <c r="B362" s="176" t="s">
        <v>26</v>
      </c>
      <c r="C362" s="77">
        <v>0.01</v>
      </c>
      <c r="D362" s="77">
        <v>1.27</v>
      </c>
      <c r="E362" s="95">
        <v>10.28</v>
      </c>
      <c r="F362" s="31">
        <f>(D362-E362)/E362*100</f>
        <v>-87.645914396887164</v>
      </c>
      <c r="G362" s="95">
        <v>4</v>
      </c>
      <c r="H362" s="95">
        <v>1181.97</v>
      </c>
      <c r="I362" s="95">
        <v>4</v>
      </c>
      <c r="J362" s="95">
        <v>0</v>
      </c>
      <c r="K362" s="95">
        <v>0.63</v>
      </c>
      <c r="L362" s="95">
        <v>5.61</v>
      </c>
      <c r="M362" s="31">
        <f>(K362-L362)/L362*100</f>
        <v>-88.770053475935825</v>
      </c>
      <c r="N362" s="109">
        <f>D362/D401*100</f>
        <v>8.4879436212873097E-2</v>
      </c>
    </row>
    <row r="363" spans="1:14" ht="14.25" thickBot="1">
      <c r="A363" s="258"/>
      <c r="B363" s="176" t="s">
        <v>27</v>
      </c>
      <c r="C363" s="77"/>
      <c r="D363" s="77"/>
      <c r="E363" s="95"/>
      <c r="F363" s="31" t="e">
        <f>(D363-E363)/E363*100</f>
        <v>#DIV/0!</v>
      </c>
      <c r="G363" s="95"/>
      <c r="H363" s="95"/>
      <c r="I363" s="95"/>
      <c r="J363" s="95"/>
      <c r="K363" s="95"/>
      <c r="L363" s="95"/>
      <c r="M363" s="31" t="e">
        <f>(K363-L363)/L363*100</f>
        <v>#DIV/0!</v>
      </c>
      <c r="N363" s="109">
        <f>D363/D402*100</f>
        <v>0</v>
      </c>
    </row>
    <row r="364" spans="1:14" ht="14.25" thickBot="1">
      <c r="A364" s="258"/>
      <c r="B364" s="14" t="s">
        <v>28</v>
      </c>
      <c r="C364" s="13"/>
      <c r="D364" s="13"/>
      <c r="E364" s="13"/>
      <c r="F364" s="31"/>
      <c r="G364" s="13"/>
      <c r="H364" s="13"/>
      <c r="I364" s="13"/>
      <c r="J364" s="13"/>
      <c r="K364" s="13"/>
      <c r="L364" s="13"/>
      <c r="M364" s="31"/>
      <c r="N364" s="109"/>
    </row>
    <row r="365" spans="1:14" ht="14.25" thickBot="1">
      <c r="A365" s="258"/>
      <c r="B365" s="14" t="s">
        <v>29</v>
      </c>
      <c r="C365" s="34"/>
      <c r="D365" s="34"/>
      <c r="E365" s="34"/>
      <c r="F365" s="31"/>
      <c r="G365" s="34"/>
      <c r="H365" s="34"/>
      <c r="I365" s="34"/>
      <c r="J365" s="34"/>
      <c r="K365" s="34"/>
      <c r="L365" s="34"/>
      <c r="M365" s="31"/>
      <c r="N365" s="109"/>
    </row>
    <row r="366" spans="1:14" ht="14.25" thickBot="1">
      <c r="A366" s="258"/>
      <c r="B366" s="14" t="s">
        <v>30</v>
      </c>
      <c r="C366" s="34"/>
      <c r="D366" s="34"/>
      <c r="E366" s="34"/>
      <c r="F366" s="31"/>
      <c r="G366" s="34"/>
      <c r="H366" s="34"/>
      <c r="I366" s="34"/>
      <c r="J366" s="34"/>
      <c r="K366" s="34"/>
      <c r="L366" s="34"/>
      <c r="M366" s="31"/>
      <c r="N366" s="109"/>
    </row>
    <row r="367" spans="1:14" ht="14.25" thickBot="1">
      <c r="A367" s="259"/>
      <c r="B367" s="15" t="s">
        <v>31</v>
      </c>
      <c r="C367" s="16">
        <f t="shared" ref="C367:K367" si="75">C355+C357+C358+C359+C360+C361+C362+C363</f>
        <v>19.490000000000002</v>
      </c>
      <c r="D367" s="16">
        <f t="shared" si="75"/>
        <v>1324.3799999999999</v>
      </c>
      <c r="E367" s="16">
        <v>1312.15</v>
      </c>
      <c r="F367" s="16">
        <f>(D367-E367)/E367*100</f>
        <v>0.93205807262887552</v>
      </c>
      <c r="G367" s="16">
        <f t="shared" si="75"/>
        <v>1022</v>
      </c>
      <c r="H367" s="16">
        <f t="shared" si="75"/>
        <v>88654.260000000009</v>
      </c>
      <c r="I367" s="16">
        <f t="shared" si="75"/>
        <v>129</v>
      </c>
      <c r="J367" s="16">
        <f t="shared" si="75"/>
        <v>6.45</v>
      </c>
      <c r="K367" s="16">
        <f t="shared" si="75"/>
        <v>67.539999999999992</v>
      </c>
      <c r="L367" s="16">
        <v>416.37</v>
      </c>
      <c r="M367" s="16">
        <f>(K367-L367)/L367*100</f>
        <v>-83.778850541585612</v>
      </c>
      <c r="N367" s="110">
        <f>D367/D406*100</f>
        <v>7.3126753632426791</v>
      </c>
    </row>
    <row r="368" spans="1:14" ht="14.25" thickTop="1">
      <c r="A368" s="254" t="s">
        <v>44</v>
      </c>
      <c r="B368" s="18" t="s">
        <v>19</v>
      </c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114"/>
    </row>
    <row r="369" spans="1:14">
      <c r="A369" s="255"/>
      <c r="B369" s="176" t="s">
        <v>20</v>
      </c>
      <c r="C369" s="34"/>
      <c r="D369" s="34"/>
      <c r="E369" s="34"/>
      <c r="F369" s="31"/>
      <c r="G369" s="34"/>
      <c r="H369" s="34"/>
      <c r="I369" s="34"/>
      <c r="J369" s="34"/>
      <c r="K369" s="34"/>
      <c r="L369" s="34"/>
      <c r="M369" s="31"/>
      <c r="N369" s="114"/>
    </row>
    <row r="370" spans="1:14">
      <c r="A370" s="255"/>
      <c r="B370" s="176" t="s">
        <v>21</v>
      </c>
      <c r="C370" s="34"/>
      <c r="D370" s="34"/>
      <c r="E370" s="34"/>
      <c r="F370" s="31"/>
      <c r="G370" s="34"/>
      <c r="H370" s="34"/>
      <c r="I370" s="34"/>
      <c r="J370" s="34"/>
      <c r="K370" s="34"/>
      <c r="L370" s="34"/>
      <c r="M370" s="31"/>
      <c r="N370" s="114"/>
    </row>
    <row r="371" spans="1:14">
      <c r="A371" s="255"/>
      <c r="B371" s="176" t="s">
        <v>22</v>
      </c>
      <c r="C371" s="34"/>
      <c r="D371" s="34"/>
      <c r="E371" s="34"/>
      <c r="F371" s="31"/>
      <c r="G371" s="34"/>
      <c r="H371" s="34"/>
      <c r="I371" s="34"/>
      <c r="J371" s="34"/>
      <c r="K371" s="34"/>
      <c r="L371" s="34"/>
      <c r="M371" s="31"/>
      <c r="N371" s="114"/>
    </row>
    <row r="372" spans="1:14">
      <c r="A372" s="255"/>
      <c r="B372" s="176" t="s">
        <v>23</v>
      </c>
      <c r="C372" s="34"/>
      <c r="D372" s="34"/>
      <c r="E372" s="34"/>
      <c r="F372" s="31"/>
      <c r="G372" s="34"/>
      <c r="H372" s="34"/>
      <c r="I372" s="34"/>
      <c r="J372" s="34"/>
      <c r="K372" s="34"/>
      <c r="L372" s="34"/>
      <c r="M372" s="31"/>
      <c r="N372" s="114"/>
    </row>
    <row r="373" spans="1:14">
      <c r="A373" s="255"/>
      <c r="B373" s="176" t="s">
        <v>24</v>
      </c>
      <c r="C373" s="34"/>
      <c r="D373" s="34"/>
      <c r="E373" s="34"/>
      <c r="F373" s="31"/>
      <c r="G373" s="34"/>
      <c r="H373" s="34"/>
      <c r="I373" s="34"/>
      <c r="J373" s="34"/>
      <c r="K373" s="34"/>
      <c r="L373" s="34"/>
      <c r="M373" s="31"/>
      <c r="N373" s="114"/>
    </row>
    <row r="374" spans="1:14">
      <c r="A374" s="255"/>
      <c r="B374" s="176" t="s">
        <v>25</v>
      </c>
      <c r="C374" s="33"/>
      <c r="D374" s="33"/>
      <c r="E374" s="33"/>
      <c r="F374" s="31" t="e">
        <f>(D374-E374)/E374*100</f>
        <v>#DIV/0!</v>
      </c>
      <c r="G374" s="33"/>
      <c r="H374" s="33"/>
      <c r="I374" s="33"/>
      <c r="J374" s="33"/>
      <c r="K374" s="33"/>
      <c r="L374" s="33"/>
      <c r="M374" s="31" t="e">
        <f>(K374-L374)/L374*100</f>
        <v>#DIV/0!</v>
      </c>
      <c r="N374" s="114">
        <f>D374/D400*100</f>
        <v>0</v>
      </c>
    </row>
    <row r="375" spans="1:14">
      <c r="A375" s="255"/>
      <c r="B375" s="176" t="s">
        <v>26</v>
      </c>
      <c r="C375" s="34"/>
      <c r="D375" s="34"/>
      <c r="E375" s="34"/>
      <c r="F375" s="31"/>
      <c r="G375" s="34"/>
      <c r="H375" s="34"/>
      <c r="I375" s="34"/>
      <c r="J375" s="34"/>
      <c r="K375" s="34"/>
      <c r="L375" s="34"/>
      <c r="M375" s="31"/>
      <c r="N375" s="114"/>
    </row>
    <row r="376" spans="1:14">
      <c r="A376" s="255"/>
      <c r="B376" s="176" t="s">
        <v>27</v>
      </c>
      <c r="C376" s="34"/>
      <c r="D376" s="34"/>
      <c r="E376" s="34"/>
      <c r="F376" s="31"/>
      <c r="G376" s="34"/>
      <c r="H376" s="34"/>
      <c r="I376" s="34"/>
      <c r="J376" s="34"/>
      <c r="K376" s="34"/>
      <c r="L376" s="34"/>
      <c r="M376" s="31"/>
      <c r="N376" s="114"/>
    </row>
    <row r="377" spans="1:14">
      <c r="A377" s="255"/>
      <c r="B377" s="14" t="s">
        <v>28</v>
      </c>
      <c r="C377" s="34"/>
      <c r="D377" s="34"/>
      <c r="E377" s="34"/>
      <c r="F377" s="31"/>
      <c r="G377" s="34"/>
      <c r="H377" s="34"/>
      <c r="I377" s="34"/>
      <c r="J377" s="34"/>
      <c r="K377" s="34"/>
      <c r="L377" s="34"/>
      <c r="M377" s="31"/>
      <c r="N377" s="114"/>
    </row>
    <row r="378" spans="1:14">
      <c r="A378" s="255"/>
      <c r="B378" s="14" t="s">
        <v>29</v>
      </c>
      <c r="C378" s="34"/>
      <c r="D378" s="34"/>
      <c r="E378" s="34"/>
      <c r="F378" s="31"/>
      <c r="G378" s="34"/>
      <c r="H378" s="34"/>
      <c r="I378" s="34"/>
      <c r="J378" s="34"/>
      <c r="K378" s="34"/>
      <c r="L378" s="34"/>
      <c r="M378" s="31"/>
      <c r="N378" s="114"/>
    </row>
    <row r="379" spans="1:14">
      <c r="A379" s="255"/>
      <c r="B379" s="14" t="s">
        <v>30</v>
      </c>
      <c r="C379" s="34"/>
      <c r="D379" s="34"/>
      <c r="E379" s="34"/>
      <c r="F379" s="31"/>
      <c r="G379" s="34"/>
      <c r="H379" s="34"/>
      <c r="I379" s="34"/>
      <c r="J379" s="34"/>
      <c r="K379" s="34"/>
      <c r="L379" s="34"/>
      <c r="M379" s="31"/>
      <c r="N379" s="114"/>
    </row>
    <row r="380" spans="1:14" ht="14.25" thickBot="1">
      <c r="A380" s="256"/>
      <c r="B380" s="15" t="s">
        <v>31</v>
      </c>
      <c r="C380" s="16">
        <f t="shared" ref="C380:K380" si="76">C368+C370+C371+C372+C373+C374+C375+C376</f>
        <v>0</v>
      </c>
      <c r="D380" s="16">
        <f t="shared" si="76"/>
        <v>0</v>
      </c>
      <c r="E380" s="16">
        <v>0</v>
      </c>
      <c r="F380" s="16" t="e">
        <f t="shared" ref="F380:F406" si="77">(D380-E380)/E380*100</f>
        <v>#DIV/0!</v>
      </c>
      <c r="G380" s="16">
        <f t="shared" si="76"/>
        <v>0</v>
      </c>
      <c r="H380" s="16">
        <f t="shared" si="76"/>
        <v>0</v>
      </c>
      <c r="I380" s="16">
        <f t="shared" si="76"/>
        <v>0</v>
      </c>
      <c r="J380" s="16">
        <f t="shared" si="76"/>
        <v>0</v>
      </c>
      <c r="K380" s="16">
        <f t="shared" si="76"/>
        <v>0</v>
      </c>
      <c r="L380" s="16">
        <v>0</v>
      </c>
      <c r="M380" s="16" t="e">
        <f>(K380-L380)/L380*100</f>
        <v>#DIV/0!</v>
      </c>
      <c r="N380" s="110">
        <f>D380/D406*100</f>
        <v>0</v>
      </c>
    </row>
    <row r="381" spans="1:14" ht="14.25" thickTop="1">
      <c r="A381" s="254" t="s">
        <v>121</v>
      </c>
      <c r="B381" s="18" t="s">
        <v>19</v>
      </c>
      <c r="C381" s="34">
        <v>66.97</v>
      </c>
      <c r="D381" s="34">
        <v>623.28</v>
      </c>
      <c r="E381" s="34">
        <v>0</v>
      </c>
      <c r="F381" s="34" t="e">
        <f>(D381-E381)/E381*100</f>
        <v>#DIV/0!</v>
      </c>
      <c r="G381" s="34">
        <v>4461</v>
      </c>
      <c r="H381" s="34">
        <v>448805.06</v>
      </c>
      <c r="I381" s="34">
        <v>587</v>
      </c>
      <c r="J381" s="34">
        <v>26.86</v>
      </c>
      <c r="K381" s="34">
        <v>291.38</v>
      </c>
      <c r="L381" s="34">
        <v>0</v>
      </c>
      <c r="M381" s="34" t="e">
        <f>(K381-L381)/L381*100</f>
        <v>#DIV/0!</v>
      </c>
      <c r="N381" s="114">
        <f>D381/D394*100</f>
        <v>6.3108990251046757</v>
      </c>
    </row>
    <row r="382" spans="1:14">
      <c r="A382" s="255"/>
      <c r="B382" s="191" t="s">
        <v>20</v>
      </c>
      <c r="C382" s="34">
        <v>18.975204999999999</v>
      </c>
      <c r="D382" s="34">
        <v>185.87217899999999</v>
      </c>
      <c r="E382" s="34">
        <v>0</v>
      </c>
      <c r="F382" s="31" t="e">
        <f>(D382-E382)/E382*100</f>
        <v>#DIV/0!</v>
      </c>
      <c r="G382" s="34">
        <v>2191</v>
      </c>
      <c r="H382" s="34">
        <v>43700</v>
      </c>
      <c r="I382" s="34">
        <v>201</v>
      </c>
      <c r="J382" s="34">
        <v>7.042033</v>
      </c>
      <c r="K382" s="34">
        <v>48.441889000000003</v>
      </c>
      <c r="L382" s="34">
        <v>0</v>
      </c>
      <c r="M382" s="31" t="e">
        <f>(K382-L382)/L382*100</f>
        <v>#DIV/0!</v>
      </c>
      <c r="N382" s="114">
        <f t="shared" ref="N382:N392" si="78">D382/D395*100</f>
        <v>5.4155745667638042</v>
      </c>
    </row>
    <row r="383" spans="1:14">
      <c r="A383" s="255"/>
      <c r="B383" s="191" t="s">
        <v>21</v>
      </c>
      <c r="C383" s="34">
        <v>0</v>
      </c>
      <c r="D383" s="34">
        <v>5.3302000000000002E-2</v>
      </c>
      <c r="E383" s="34">
        <v>0</v>
      </c>
      <c r="F383" s="31" t="e">
        <f>(D383-E383)/E383*100</f>
        <v>#DIV/0!</v>
      </c>
      <c r="G383" s="34">
        <v>2</v>
      </c>
      <c r="H383" s="34">
        <v>37.700000000000003</v>
      </c>
      <c r="I383" s="34">
        <v>0</v>
      </c>
      <c r="J383" s="34">
        <v>0</v>
      </c>
      <c r="K383" s="34">
        <v>0</v>
      </c>
      <c r="L383" s="34">
        <v>0</v>
      </c>
      <c r="M383" s="31" t="e">
        <f>(K383-L383)/L383*100</f>
        <v>#DIV/0!</v>
      </c>
      <c r="N383" s="114">
        <f t="shared" si="78"/>
        <v>2.0960393743013773E-2</v>
      </c>
    </row>
    <row r="384" spans="1:14">
      <c r="A384" s="255"/>
      <c r="B384" s="191" t="s">
        <v>22</v>
      </c>
      <c r="C384" s="34">
        <v>2.3168000000000001E-2</v>
      </c>
      <c r="D384" s="34">
        <v>2.4249360000000002</v>
      </c>
      <c r="E384" s="34">
        <v>0</v>
      </c>
      <c r="F384" s="31" t="e">
        <f>(D384-E384)/E384*100</f>
        <v>#DIV/0!</v>
      </c>
      <c r="G384" s="34">
        <v>227</v>
      </c>
      <c r="H384" s="34">
        <v>51838</v>
      </c>
      <c r="I384" s="34">
        <v>1</v>
      </c>
      <c r="J384" s="34">
        <v>0</v>
      </c>
      <c r="K384" s="34">
        <v>0.15</v>
      </c>
      <c r="L384" s="34">
        <v>0</v>
      </c>
      <c r="M384" s="31" t="e">
        <f>(K384-L384)/L384*100</f>
        <v>#DIV/0!</v>
      </c>
      <c r="N384" s="114">
        <f t="shared" si="78"/>
        <v>1.0366634312508949</v>
      </c>
    </row>
    <row r="385" spans="1:14">
      <c r="A385" s="255"/>
      <c r="B385" s="191" t="s">
        <v>23</v>
      </c>
      <c r="C385" s="34">
        <v>0</v>
      </c>
      <c r="D385" s="34">
        <v>0.25603599999999999</v>
      </c>
      <c r="E385" s="34">
        <v>0</v>
      </c>
      <c r="F385" s="34" t="e">
        <f t="shared" ref="F385:F392" si="79">(D385-E385)/E385*100</f>
        <v>#DIV/0!</v>
      </c>
      <c r="G385" s="34">
        <v>46</v>
      </c>
      <c r="H385" s="34">
        <v>13.8</v>
      </c>
      <c r="I385" s="34">
        <v>0</v>
      </c>
      <c r="J385" s="34">
        <v>0</v>
      </c>
      <c r="K385" s="34">
        <v>0</v>
      </c>
      <c r="L385" s="34">
        <v>0</v>
      </c>
      <c r="M385" s="31" t="e">
        <f t="shared" ref="M385:M392" si="80">(K385-L385)/L385*100</f>
        <v>#DIV/0!</v>
      </c>
      <c r="N385" s="114">
        <f t="shared" si="78"/>
        <v>0.46486623747994843</v>
      </c>
    </row>
    <row r="386" spans="1:14">
      <c r="A386" s="255"/>
      <c r="B386" s="191" t="s">
        <v>24</v>
      </c>
      <c r="C386" s="34">
        <v>5.4802220000000004</v>
      </c>
      <c r="D386" s="34">
        <v>100.713914</v>
      </c>
      <c r="E386" s="34">
        <v>0</v>
      </c>
      <c r="F386" s="31" t="e">
        <f t="shared" si="79"/>
        <v>#DIV/0!</v>
      </c>
      <c r="G386" s="34">
        <v>430</v>
      </c>
      <c r="H386" s="34">
        <v>17314.5</v>
      </c>
      <c r="I386" s="34">
        <v>5</v>
      </c>
      <c r="J386" s="34">
        <v>4.3388999999999997E-2</v>
      </c>
      <c r="K386" s="34">
        <v>7.3693690000000007</v>
      </c>
      <c r="L386" s="34">
        <v>0</v>
      </c>
      <c r="M386" s="31" t="e">
        <f t="shared" si="80"/>
        <v>#DIV/0!</v>
      </c>
      <c r="N386" s="114">
        <f t="shared" si="78"/>
        <v>11.037875650966051</v>
      </c>
    </row>
    <row r="387" spans="1:14">
      <c r="A387" s="255"/>
      <c r="B387" s="191" t="s">
        <v>25</v>
      </c>
      <c r="C387" s="33"/>
      <c r="D387" s="33"/>
      <c r="E387" s="33">
        <v>0</v>
      </c>
      <c r="F387" s="31" t="e">
        <f t="shared" si="79"/>
        <v>#DIV/0!</v>
      </c>
      <c r="G387" s="33"/>
      <c r="H387" s="33"/>
      <c r="I387" s="33"/>
      <c r="J387" s="33"/>
      <c r="K387" s="33"/>
      <c r="L387" s="33">
        <v>0</v>
      </c>
      <c r="M387" s="31" t="e">
        <f t="shared" si="80"/>
        <v>#DIV/0!</v>
      </c>
      <c r="N387" s="114">
        <f t="shared" si="78"/>
        <v>0</v>
      </c>
    </row>
    <row r="388" spans="1:14">
      <c r="A388" s="255"/>
      <c r="B388" s="191" t="s">
        <v>26</v>
      </c>
      <c r="C388" s="34">
        <v>2.48</v>
      </c>
      <c r="D388" s="34">
        <v>33.33</v>
      </c>
      <c r="E388" s="34">
        <v>0</v>
      </c>
      <c r="F388" s="31" t="e">
        <f t="shared" si="79"/>
        <v>#DIV/0!</v>
      </c>
      <c r="G388" s="34">
        <v>1865</v>
      </c>
      <c r="H388" s="34">
        <v>210371.26</v>
      </c>
      <c r="I388" s="34">
        <v>40</v>
      </c>
      <c r="J388" s="34">
        <v>0.30515900000000001</v>
      </c>
      <c r="K388" s="34">
        <v>7.21</v>
      </c>
      <c r="L388" s="34">
        <v>0</v>
      </c>
      <c r="M388" s="31" t="e">
        <f t="shared" si="80"/>
        <v>#DIV/0!</v>
      </c>
      <c r="N388" s="114">
        <f t="shared" si="78"/>
        <v>2.2275839440748504</v>
      </c>
    </row>
    <row r="389" spans="1:14">
      <c r="A389" s="255"/>
      <c r="B389" s="191" t="s">
        <v>27</v>
      </c>
      <c r="C389" s="34">
        <v>0</v>
      </c>
      <c r="D389" s="34">
        <v>1.246227</v>
      </c>
      <c r="E389" s="34">
        <v>0</v>
      </c>
      <c r="F389" s="34" t="e">
        <f t="shared" si="79"/>
        <v>#DIV/0!</v>
      </c>
      <c r="G389" s="34">
        <v>3</v>
      </c>
      <c r="H389" s="34">
        <v>70.210700000000003</v>
      </c>
      <c r="I389" s="34">
        <v>0</v>
      </c>
      <c r="J389" s="34">
        <v>0</v>
      </c>
      <c r="K389" s="34">
        <v>0</v>
      </c>
      <c r="L389" s="34">
        <v>0</v>
      </c>
      <c r="M389" s="31" t="e">
        <f t="shared" si="80"/>
        <v>#DIV/0!</v>
      </c>
      <c r="N389" s="114">
        <f t="shared" si="78"/>
        <v>2.8606348061472979</v>
      </c>
    </row>
    <row r="390" spans="1:14">
      <c r="A390" s="255"/>
      <c r="B390" s="14" t="s">
        <v>28</v>
      </c>
      <c r="C390" s="34"/>
      <c r="D390" s="34"/>
      <c r="E390" s="34">
        <v>0</v>
      </c>
      <c r="F390" s="31" t="e">
        <f t="shared" si="79"/>
        <v>#DIV/0!</v>
      </c>
      <c r="G390" s="34"/>
      <c r="H390" s="34"/>
      <c r="I390" s="34"/>
      <c r="J390" s="34"/>
      <c r="K390" s="34"/>
      <c r="L390" s="34">
        <v>0</v>
      </c>
      <c r="M390" s="31" t="e">
        <f t="shared" si="80"/>
        <v>#DIV/0!</v>
      </c>
      <c r="N390" s="114" t="e">
        <f t="shared" si="78"/>
        <v>#DIV/0!</v>
      </c>
    </row>
    <row r="391" spans="1:14">
      <c r="A391" s="255"/>
      <c r="B391" s="14" t="s">
        <v>29</v>
      </c>
      <c r="C391" s="34"/>
      <c r="D391" s="34"/>
      <c r="E391" s="34">
        <v>0</v>
      </c>
      <c r="F391" s="31" t="e">
        <f t="shared" si="79"/>
        <v>#DIV/0!</v>
      </c>
      <c r="G391" s="34"/>
      <c r="H391" s="34"/>
      <c r="I391" s="34"/>
      <c r="J391" s="34"/>
      <c r="K391" s="34"/>
      <c r="L391" s="34">
        <v>0</v>
      </c>
      <c r="M391" s="31" t="e">
        <f t="shared" si="80"/>
        <v>#DIV/0!</v>
      </c>
      <c r="N391" s="114">
        <f t="shared" si="78"/>
        <v>0</v>
      </c>
    </row>
    <row r="392" spans="1:14">
      <c r="A392" s="255"/>
      <c r="B392" s="14" t="s">
        <v>30</v>
      </c>
      <c r="C392" s="34">
        <v>0</v>
      </c>
      <c r="D392" s="34">
        <v>1.246227</v>
      </c>
      <c r="E392" s="34">
        <v>0</v>
      </c>
      <c r="F392" s="31" t="e">
        <f t="shared" si="79"/>
        <v>#DIV/0!</v>
      </c>
      <c r="G392" s="34">
        <v>3</v>
      </c>
      <c r="H392" s="34">
        <v>70.210700000000003</v>
      </c>
      <c r="I392" s="34">
        <v>0</v>
      </c>
      <c r="J392" s="34"/>
      <c r="K392" s="34"/>
      <c r="L392" s="34">
        <v>0</v>
      </c>
      <c r="M392" s="31" t="e">
        <f t="shared" si="80"/>
        <v>#DIV/0!</v>
      </c>
      <c r="N392" s="114">
        <f t="shared" si="78"/>
        <v>3.4333760673140921</v>
      </c>
    </row>
    <row r="393" spans="1:14" ht="14.25" thickBot="1">
      <c r="A393" s="256"/>
      <c r="B393" s="15" t="s">
        <v>31</v>
      </c>
      <c r="C393" s="16">
        <f t="shared" ref="C393:D393" si="81">C381+C383+C384+C385+C386+C387+C388+C389</f>
        <v>74.953389999999999</v>
      </c>
      <c r="D393" s="16">
        <f t="shared" si="81"/>
        <v>761.30441500000006</v>
      </c>
      <c r="E393" s="16">
        <f t="shared" ref="E393" si="82">E381+E383+E384+E385+E386+E387+E388+E389</f>
        <v>0</v>
      </c>
      <c r="F393" s="16" t="e">
        <f t="shared" ref="F393" si="83">(D393-E393)/E393*100</f>
        <v>#DIV/0!</v>
      </c>
      <c r="G393" s="16">
        <f t="shared" ref="G393:K393" si="84">G381+G383+G384+G385+G386+G387+G388+G389</f>
        <v>7034</v>
      </c>
      <c r="H393" s="16">
        <f t="shared" si="84"/>
        <v>728450.53070000012</v>
      </c>
      <c r="I393" s="16">
        <f t="shared" si="84"/>
        <v>633</v>
      </c>
      <c r="J393" s="16">
        <f t="shared" si="84"/>
        <v>27.208548</v>
      </c>
      <c r="K393" s="16">
        <f t="shared" si="84"/>
        <v>306.10936899999996</v>
      </c>
      <c r="L393" s="16">
        <f t="shared" ref="L393" si="85">L381+L383+L384+L385+L386+L387+L388+L389</f>
        <v>0</v>
      </c>
      <c r="M393" s="16" t="e">
        <f>(K393-L393)/L393*100</f>
        <v>#DIV/0!</v>
      </c>
      <c r="N393" s="213">
        <f>D393/D406*100</f>
        <v>4.2036062455627405</v>
      </c>
    </row>
    <row r="394" spans="1:14" ht="15" thickTop="1" thickBot="1">
      <c r="A394" s="269" t="s">
        <v>49</v>
      </c>
      <c r="B394" s="177" t="s">
        <v>19</v>
      </c>
      <c r="C394" s="32">
        <f>C225+C238+C251+C264+C277+C290+C303+C316+C329+C342+C355+C368+C381</f>
        <v>1221.9197509999995</v>
      </c>
      <c r="D394" s="32">
        <f t="shared" ref="D394:E394" si="86">D225+D238+D251+D264+D277+D290+D303+D316+D329+D342+D355+D368+D381</f>
        <v>9876.2473859999991</v>
      </c>
      <c r="E394" s="32">
        <f t="shared" si="86"/>
        <v>7619.5181909999992</v>
      </c>
      <c r="F394" s="32">
        <f t="shared" si="77"/>
        <v>29.617741416584543</v>
      </c>
      <c r="G394" s="32">
        <f>G225+G238+G251+G264+G277+G290+G303+G316+G329+G342+G355+G368+G381</f>
        <v>75209</v>
      </c>
      <c r="H394" s="32">
        <f t="shared" ref="H394:I394" si="87">H225+H238+H251+H264+H277+H290+H303+H316+H329+H342+H355+H368+H381</f>
        <v>8738736.2039330024</v>
      </c>
      <c r="I394" s="32">
        <f t="shared" si="87"/>
        <v>5867</v>
      </c>
      <c r="J394" s="32">
        <f>J225+J238+J251+J264+J277+J290+J303+J316+J329+J342+J355+J368+J381</f>
        <v>629.9589109999996</v>
      </c>
      <c r="K394" s="32">
        <f t="shared" ref="K394" si="88">K225+K238+K251+K264+K277+K290+K303+K316+K329+K342+K355+K368+K381</f>
        <v>4010.3185649999991</v>
      </c>
      <c r="L394" s="32">
        <f>L225+L238+L251+L264+L277+L290+L303+L316+L329+L342+L355+L368+L381</f>
        <v>4546.2951400000002</v>
      </c>
      <c r="M394" s="32">
        <f t="shared" ref="M394:M406" si="89">(K394-L394)/L394*100</f>
        <v>-11.789304444497658</v>
      </c>
      <c r="N394" s="213">
        <f>D394/D406*100</f>
        <v>54.532529138836374</v>
      </c>
    </row>
    <row r="395" spans="1:14" ht="14.25" thickBot="1">
      <c r="A395" s="258"/>
      <c r="B395" s="176" t="s">
        <v>20</v>
      </c>
      <c r="C395" s="32">
        <f>C226+C239+C252+C265+C278+C291+C304+C317+C330+C343+C356+C369+C382</f>
        <v>411.53354899999977</v>
      </c>
      <c r="D395" s="32">
        <f t="shared" ref="D395:E395" si="90">D226+D239+D252+D265+D278+D291+D304+D317+D330+D343+D356+D369+D382</f>
        <v>3432.1783720000003</v>
      </c>
      <c r="E395" s="32">
        <f t="shared" si="90"/>
        <v>1970.9296599999998</v>
      </c>
      <c r="F395" s="31">
        <f t="shared" si="77"/>
        <v>74.140074182048721</v>
      </c>
      <c r="G395" s="32">
        <f>G226+G239+G252+G265+G278+G291+G304+G317+G330+G343+G356+G369+G382</f>
        <v>40794</v>
      </c>
      <c r="H395" s="32">
        <f t="shared" ref="H395:I395" si="91">H226+H239+H252+H265+H278+H291+H304+H317+H330+H343+H356+H369+H382</f>
        <v>815420</v>
      </c>
      <c r="I395" s="32">
        <f t="shared" si="91"/>
        <v>3225</v>
      </c>
      <c r="J395" s="32">
        <f>J226+J239+J252+J265+J278+J291+J304+J317+J330+J343+J356+J369+J382</f>
        <v>231.01766700000002</v>
      </c>
      <c r="K395" s="32">
        <f t="shared" ref="K395" si="92">K226+K239+K252+K265+K278+K291+K304+K317+K330+K343+K356+K369+K382</f>
        <v>1434.4341609999999</v>
      </c>
      <c r="L395" s="32">
        <f>L226+L239+L252+L265+L278+L291+L304+L317+L330+L343+L356+L369+L382</f>
        <v>1539.9441049999998</v>
      </c>
      <c r="M395" s="31">
        <f t="shared" si="89"/>
        <v>-6.8515437448296161</v>
      </c>
      <c r="N395" s="109">
        <f>D395/D406*100</f>
        <v>18.951061042283008</v>
      </c>
    </row>
    <row r="396" spans="1:14" ht="14.25" thickBot="1">
      <c r="A396" s="258"/>
      <c r="B396" s="176" t="s">
        <v>21</v>
      </c>
      <c r="C396" s="32">
        <f t="shared" ref="C396:E405" si="93">C227+C240+C253+C266+C279+C292+C305+C318+C331+C344+C357+C370+C383</f>
        <v>19.859472000000007</v>
      </c>
      <c r="D396" s="32">
        <f t="shared" si="93"/>
        <v>254.29865800000002</v>
      </c>
      <c r="E396" s="32">
        <f t="shared" si="93"/>
        <v>689.46531999999991</v>
      </c>
      <c r="F396" s="31">
        <f t="shared" si="77"/>
        <v>-63.116541090130532</v>
      </c>
      <c r="G396" s="32">
        <f t="shared" ref="G396:I396" si="94">G227+G240+G253+G266+G279+G292+G305+G318+G331+G344+G357+G370+G383</f>
        <v>675</v>
      </c>
      <c r="H396" s="32">
        <f t="shared" si="94"/>
        <v>290645.47386999993</v>
      </c>
      <c r="I396" s="32">
        <f t="shared" si="94"/>
        <v>22</v>
      </c>
      <c r="J396" s="32">
        <f t="shared" ref="J396:L396" si="95">J227+J240+J253+J266+J279+J292+J305+J318+J331+J344+J357+J370+J383</f>
        <v>3.4696000000000033</v>
      </c>
      <c r="K396" s="32">
        <f t="shared" si="95"/>
        <v>35.747689000000001</v>
      </c>
      <c r="L396" s="32">
        <f t="shared" si="95"/>
        <v>489.88274899999999</v>
      </c>
      <c r="M396" s="31">
        <f t="shared" si="89"/>
        <v>-92.702807136407245</v>
      </c>
      <c r="N396" s="109">
        <f>D396/D406*100</f>
        <v>1.404131390735496</v>
      </c>
    </row>
    <row r="397" spans="1:14" ht="14.25" thickBot="1">
      <c r="A397" s="258"/>
      <c r="B397" s="176" t="s">
        <v>22</v>
      </c>
      <c r="C397" s="32">
        <f t="shared" si="93"/>
        <v>15.907754999999998</v>
      </c>
      <c r="D397" s="32">
        <f t="shared" si="93"/>
        <v>233.91738599999996</v>
      </c>
      <c r="E397" s="32">
        <f t="shared" si="93"/>
        <v>130.31050200000001</v>
      </c>
      <c r="F397" s="31">
        <f t="shared" si="77"/>
        <v>79.507700768430738</v>
      </c>
      <c r="G397" s="32">
        <f t="shared" ref="G397:I397" si="96">G228+G241+G254+G267+G280+G293+G306+G319+G332+G345+G358+G371+G384</f>
        <v>19567</v>
      </c>
      <c r="H397" s="32">
        <f t="shared" si="96"/>
        <v>489224.07380999997</v>
      </c>
      <c r="I397" s="32">
        <f t="shared" si="96"/>
        <v>321</v>
      </c>
      <c r="J397" s="32">
        <f t="shared" ref="J397:L397" si="97">J228+J241+J254+J267+J280+J293+J306+J319+J332+J345+J358+J371+J384</f>
        <v>6.1293999999999986</v>
      </c>
      <c r="K397" s="32">
        <f t="shared" si="97"/>
        <v>51.466350000000006</v>
      </c>
      <c r="L397" s="32">
        <f t="shared" si="97"/>
        <v>57.697340999999994</v>
      </c>
      <c r="M397" s="31">
        <f t="shared" si="89"/>
        <v>-10.799442213463511</v>
      </c>
      <c r="N397" s="109">
        <f>D397/D406*100</f>
        <v>1.2915944862020932</v>
      </c>
    </row>
    <row r="398" spans="1:14" ht="14.25" thickBot="1">
      <c r="A398" s="258"/>
      <c r="B398" s="176" t="s">
        <v>23</v>
      </c>
      <c r="C398" s="32">
        <f t="shared" si="93"/>
        <v>2.8094450000000104</v>
      </c>
      <c r="D398" s="32">
        <f t="shared" si="93"/>
        <v>55.077348999999998</v>
      </c>
      <c r="E398" s="32">
        <f t="shared" si="93"/>
        <v>37.276626999999998</v>
      </c>
      <c r="F398" s="31">
        <f t="shared" si="77"/>
        <v>47.75303838515218</v>
      </c>
      <c r="G398" s="32">
        <f t="shared" ref="G398:I398" si="98">G229+G242+G255+G268+G281+G294+G307+G320+G333+G346+G359+G372+G385</f>
        <v>596</v>
      </c>
      <c r="H398" s="32">
        <f t="shared" si="98"/>
        <v>230412.79489999998</v>
      </c>
      <c r="I398" s="32">
        <f t="shared" si="98"/>
        <v>2</v>
      </c>
      <c r="J398" s="32">
        <f t="shared" ref="J398:L398" si="99">J229+J242+J255+J268+J281+J294+J307+J320+J333+J346+J359+J372+J385</f>
        <v>0</v>
      </c>
      <c r="K398" s="32">
        <f t="shared" si="99"/>
        <v>0.2</v>
      </c>
      <c r="L398" s="32">
        <f t="shared" si="99"/>
        <v>0</v>
      </c>
      <c r="M398" s="31" t="e">
        <f t="shared" si="89"/>
        <v>#DIV/0!</v>
      </c>
      <c r="N398" s="109">
        <f>D398/D406*100</f>
        <v>0.30411420672693551</v>
      </c>
    </row>
    <row r="399" spans="1:14" ht="14.25" thickBot="1">
      <c r="A399" s="258"/>
      <c r="B399" s="176" t="s">
        <v>24</v>
      </c>
      <c r="C399" s="32">
        <f t="shared" si="93"/>
        <v>193.34379700000008</v>
      </c>
      <c r="D399" s="32">
        <f t="shared" si="93"/>
        <v>912.43928800000003</v>
      </c>
      <c r="E399" s="32">
        <f t="shared" si="93"/>
        <v>716.55679799999996</v>
      </c>
      <c r="F399" s="31">
        <f t="shared" si="77"/>
        <v>27.336631310558033</v>
      </c>
      <c r="G399" s="32">
        <f t="shared" ref="G399:I399" si="100">G230+G243+G256+G269+G282+G295+G308+G321+G334+G347+G360+G373+G386</f>
        <v>5620</v>
      </c>
      <c r="H399" s="32">
        <f t="shared" si="100"/>
        <v>1482770.0884879997</v>
      </c>
      <c r="I399" s="32">
        <f t="shared" si="100"/>
        <v>274</v>
      </c>
      <c r="J399" s="32">
        <f t="shared" ref="J399:L399" si="101">J230+J243+J256+J269+J282+J295+J308+J321+J334+J347+J360+J373+J386</f>
        <v>15.987822999999977</v>
      </c>
      <c r="K399" s="32">
        <f t="shared" si="101"/>
        <v>284.056195</v>
      </c>
      <c r="L399" s="32">
        <f t="shared" si="101"/>
        <v>301.61423399999995</v>
      </c>
      <c r="M399" s="31">
        <f t="shared" si="89"/>
        <v>-5.8213562294941141</v>
      </c>
      <c r="N399" s="109">
        <f>D399/D406*100</f>
        <v>5.0381101359219356</v>
      </c>
    </row>
    <row r="400" spans="1:14" ht="14.25" thickBot="1">
      <c r="A400" s="258"/>
      <c r="B400" s="176" t="s">
        <v>25</v>
      </c>
      <c r="C400" s="32">
        <f t="shared" si="93"/>
        <v>203.1275999999998</v>
      </c>
      <c r="D400" s="32">
        <f t="shared" si="93"/>
        <v>5238.9604900000004</v>
      </c>
      <c r="E400" s="32">
        <f t="shared" si="93"/>
        <v>4289.3161280000004</v>
      </c>
      <c r="F400" s="31">
        <f t="shared" si="77"/>
        <v>22.139761529836115</v>
      </c>
      <c r="G400" s="32">
        <f t="shared" ref="G400:I400" si="102">G231+G244+G257+G270+G283+G296+G309+G322+G335+G348+G361+G374+G387</f>
        <v>1192</v>
      </c>
      <c r="H400" s="32">
        <f t="shared" si="102"/>
        <v>245635.29123000003</v>
      </c>
      <c r="I400" s="32">
        <f t="shared" si="102"/>
        <v>2115</v>
      </c>
      <c r="J400" s="32">
        <f t="shared" ref="J400:L400" si="103">J231+J244+J257+J270+J283+J296+J309+J322+J335+J348+J361+J374+J387</f>
        <v>118.58465600000005</v>
      </c>
      <c r="K400" s="32">
        <f t="shared" si="103"/>
        <v>818.64022499999999</v>
      </c>
      <c r="L400" s="32">
        <f t="shared" si="103"/>
        <v>712.27082700000005</v>
      </c>
      <c r="M400" s="31">
        <f t="shared" si="89"/>
        <v>14.93384173096281</v>
      </c>
      <c r="N400" s="109">
        <f>D400/D406*100</f>
        <v>28.927360201924522</v>
      </c>
    </row>
    <row r="401" spans="1:14" ht="14.25" thickBot="1">
      <c r="A401" s="258"/>
      <c r="B401" s="176" t="s">
        <v>26</v>
      </c>
      <c r="C401" s="32">
        <f t="shared" si="93"/>
        <v>241.84687500000027</v>
      </c>
      <c r="D401" s="32">
        <f t="shared" si="93"/>
        <v>1496.2399100000002</v>
      </c>
      <c r="E401" s="32">
        <f t="shared" si="93"/>
        <v>1489.1330650000002</v>
      </c>
      <c r="F401" s="31">
        <f t="shared" si="77"/>
        <v>0.47724714245063254</v>
      </c>
      <c r="G401" s="32">
        <f t="shared" ref="G401:I401" si="104">G232+G245+G258+G271+G284+G297+G310+G323+G336+G349+G362+G375+G388</f>
        <v>73317</v>
      </c>
      <c r="H401" s="32">
        <f t="shared" si="104"/>
        <v>13135915.787999999</v>
      </c>
      <c r="I401" s="32">
        <f t="shared" si="104"/>
        <v>1978</v>
      </c>
      <c r="J401" s="32">
        <f t="shared" ref="J401:L401" si="105">J232+J245+J258+J271+J284+J297+J310+J323+J336+J349+J362+J375+J388</f>
        <v>43.287451000000033</v>
      </c>
      <c r="K401" s="32">
        <f t="shared" si="105"/>
        <v>405.70701200000002</v>
      </c>
      <c r="L401" s="32">
        <f t="shared" si="105"/>
        <v>1080.8369839999998</v>
      </c>
      <c r="M401" s="31">
        <f t="shared" si="89"/>
        <v>-62.463626059635267</v>
      </c>
      <c r="N401" s="109">
        <f>D401/D406*100</f>
        <v>8.261614285444848</v>
      </c>
    </row>
    <row r="402" spans="1:14" ht="14.25" thickBot="1">
      <c r="A402" s="258"/>
      <c r="B402" s="176" t="s">
        <v>27</v>
      </c>
      <c r="C402" s="32">
        <f t="shared" si="93"/>
        <v>9.1289289999999994</v>
      </c>
      <c r="D402" s="32">
        <f t="shared" si="93"/>
        <v>43.564700999999999</v>
      </c>
      <c r="E402" s="32">
        <f t="shared" si="93"/>
        <v>22.38147</v>
      </c>
      <c r="F402" s="31">
        <f t="shared" si="77"/>
        <v>94.646289988995363</v>
      </c>
      <c r="G402" s="32">
        <f t="shared" ref="G402:I402" si="106">G233+G246+G259+G272+G285+G298+G311+G324+G337+G350+G363+G376+G389</f>
        <v>26</v>
      </c>
      <c r="H402" s="32">
        <f t="shared" si="106"/>
        <v>7429.7998049999987</v>
      </c>
      <c r="I402" s="32">
        <f t="shared" si="106"/>
        <v>0</v>
      </c>
      <c r="J402" s="32">
        <f t="shared" ref="J402:L402" si="107">J233+J246+J259+J272+J285+J298+J311+J324+J337+J350+J363+J376+J389</f>
        <v>0</v>
      </c>
      <c r="K402" s="32">
        <f t="shared" si="107"/>
        <v>0</v>
      </c>
      <c r="L402" s="32">
        <f t="shared" si="107"/>
        <v>0.06</v>
      </c>
      <c r="M402" s="31">
        <f t="shared" si="89"/>
        <v>-100</v>
      </c>
      <c r="N402" s="109">
        <f>D402/D406*100</f>
        <v>0.24054615420780573</v>
      </c>
    </row>
    <row r="403" spans="1:14" ht="14.25" thickBot="1">
      <c r="A403" s="258"/>
      <c r="B403" s="14" t="s">
        <v>28</v>
      </c>
      <c r="C403" s="32">
        <f t="shared" si="93"/>
        <v>0</v>
      </c>
      <c r="D403" s="32">
        <f t="shared" si="93"/>
        <v>0</v>
      </c>
      <c r="E403" s="32">
        <f t="shared" si="93"/>
        <v>0</v>
      </c>
      <c r="F403" s="31" t="e">
        <f t="shared" si="77"/>
        <v>#DIV/0!</v>
      </c>
      <c r="G403" s="32">
        <f t="shared" ref="G403:I403" si="108">G234+G247+G260+G273+G286+G299+G312+G325+G338+G351+G364+G377+G390</f>
        <v>0</v>
      </c>
      <c r="H403" s="32">
        <f t="shared" si="108"/>
        <v>0</v>
      </c>
      <c r="I403" s="32">
        <f t="shared" si="108"/>
        <v>0</v>
      </c>
      <c r="J403" s="32">
        <f t="shared" ref="J403:L403" si="109">J234+J247+J260+J273+J286+J299+J312+J325+J338+J351+J364+J377+J390</f>
        <v>0</v>
      </c>
      <c r="K403" s="32">
        <f t="shared" si="109"/>
        <v>0</v>
      </c>
      <c r="L403" s="32">
        <f t="shared" si="109"/>
        <v>0</v>
      </c>
      <c r="M403" s="31" t="e">
        <f t="shared" si="89"/>
        <v>#DIV/0!</v>
      </c>
      <c r="N403" s="109">
        <f>D403/D406*100</f>
        <v>0</v>
      </c>
    </row>
    <row r="404" spans="1:14" ht="14.25" thickBot="1">
      <c r="A404" s="258"/>
      <c r="B404" s="14" t="s">
        <v>29</v>
      </c>
      <c r="C404" s="32">
        <f t="shared" si="93"/>
        <v>0</v>
      </c>
      <c r="D404" s="32">
        <f t="shared" si="93"/>
        <v>7.2672789999999994</v>
      </c>
      <c r="E404" s="32">
        <f t="shared" si="93"/>
        <v>4</v>
      </c>
      <c r="F404" s="31">
        <f t="shared" si="77"/>
        <v>81.68197499999998</v>
      </c>
      <c r="G404" s="32">
        <f t="shared" ref="G404:I404" si="110">G235+G248+G261+G274+G287+G300+G313+G326+G339+G352+G365+G378+G391</f>
        <v>4</v>
      </c>
      <c r="H404" s="32">
        <f t="shared" si="110"/>
        <v>3756.4720000000002</v>
      </c>
      <c r="I404" s="32">
        <f t="shared" si="110"/>
        <v>0</v>
      </c>
      <c r="J404" s="32">
        <f t="shared" ref="J404:L404" si="111">J235+J248+J261+J274+J287+J300+J313+J326+J339+J352+J365+J378+J391</f>
        <v>0</v>
      </c>
      <c r="K404" s="32">
        <f t="shared" si="111"/>
        <v>0</v>
      </c>
      <c r="L404" s="32">
        <f t="shared" si="111"/>
        <v>0</v>
      </c>
      <c r="M404" s="31" t="e">
        <f t="shared" si="89"/>
        <v>#DIV/0!</v>
      </c>
      <c r="N404" s="109">
        <f>D404/D406*100</f>
        <v>4.0126891149904781E-2</v>
      </c>
    </row>
    <row r="405" spans="1:14" ht="14.25" thickBot="1">
      <c r="A405" s="258"/>
      <c r="B405" s="14" t="s">
        <v>30</v>
      </c>
      <c r="C405" s="32">
        <f t="shared" si="93"/>
        <v>9.1289289999999994</v>
      </c>
      <c r="D405" s="32">
        <f t="shared" si="93"/>
        <v>36.297421999999997</v>
      </c>
      <c r="E405" s="32">
        <f t="shared" si="93"/>
        <v>17.326063999999999</v>
      </c>
      <c r="F405" s="31">
        <f t="shared" si="77"/>
        <v>109.4960632720738</v>
      </c>
      <c r="G405" s="32">
        <f t="shared" ref="G405:I405" si="112">G236+G249+G262+G275+G288+G301+G314+G327+G340+G353+G366+G379+G392</f>
        <v>22</v>
      </c>
      <c r="H405" s="32">
        <f t="shared" si="112"/>
        <v>3673.3278050000004</v>
      </c>
      <c r="I405" s="32">
        <f t="shared" si="112"/>
        <v>0</v>
      </c>
      <c r="J405" s="32">
        <f t="shared" ref="J405:L405" si="113">J236+J249+J262+J275+J288+J301+J314+J327+J340+J353+J366+J379+J392</f>
        <v>0</v>
      </c>
      <c r="K405" s="32">
        <f t="shared" si="113"/>
        <v>0</v>
      </c>
      <c r="L405" s="32">
        <f t="shared" si="113"/>
        <v>0</v>
      </c>
      <c r="M405" s="31" t="e">
        <f t="shared" si="89"/>
        <v>#DIV/0!</v>
      </c>
      <c r="N405" s="109">
        <f>D405/D406*100</f>
        <v>0.20041926305790092</v>
      </c>
    </row>
    <row r="406" spans="1:14" ht="14.25" thickBot="1">
      <c r="A406" s="259"/>
      <c r="B406" s="15" t="s">
        <v>31</v>
      </c>
      <c r="C406" s="16">
        <f t="shared" ref="C406:L406" si="114">C394+C396+C397+C398+C399+C400+C401+C402</f>
        <v>1907.9436239999995</v>
      </c>
      <c r="D406" s="16">
        <f t="shared" si="114"/>
        <v>18110.745167999998</v>
      </c>
      <c r="E406" s="16">
        <f t="shared" si="114"/>
        <v>14993.958100999998</v>
      </c>
      <c r="F406" s="16">
        <f t="shared" si="77"/>
        <v>20.786953291486991</v>
      </c>
      <c r="G406" s="16">
        <f t="shared" si="114"/>
        <v>176202</v>
      </c>
      <c r="H406" s="16">
        <f t="shared" si="114"/>
        <v>24620769.514036</v>
      </c>
      <c r="I406" s="16">
        <f t="shared" si="114"/>
        <v>10579</v>
      </c>
      <c r="J406" s="16">
        <f t="shared" si="114"/>
        <v>817.41784099999961</v>
      </c>
      <c r="K406" s="16">
        <f t="shared" si="114"/>
        <v>5606.136035999999</v>
      </c>
      <c r="L406" s="16">
        <f t="shared" si="114"/>
        <v>7188.6572750000005</v>
      </c>
      <c r="M406" s="16">
        <f t="shared" si="89"/>
        <v>-22.014142258576396</v>
      </c>
      <c r="N406" s="110">
        <f>D406/D406*100</f>
        <v>100</v>
      </c>
    </row>
    <row r="407" spans="1:14" ht="14.25" thickTop="1"/>
    <row r="409" spans="1:14">
      <c r="A409" s="218" t="s">
        <v>128</v>
      </c>
      <c r="B409" s="218"/>
      <c r="C409" s="218"/>
      <c r="D409" s="218"/>
      <c r="E409" s="218"/>
      <c r="F409" s="218"/>
      <c r="G409" s="218"/>
      <c r="H409" s="218"/>
      <c r="I409" s="218"/>
      <c r="J409" s="218"/>
      <c r="K409" s="218"/>
      <c r="L409" s="218"/>
      <c r="M409" s="218"/>
      <c r="N409" s="218"/>
    </row>
    <row r="410" spans="1:14">
      <c r="A410" s="218"/>
      <c r="B410" s="218"/>
      <c r="C410" s="218"/>
      <c r="D410" s="218"/>
      <c r="E410" s="218"/>
      <c r="F410" s="218"/>
      <c r="G410" s="218"/>
      <c r="H410" s="218"/>
      <c r="I410" s="218"/>
      <c r="J410" s="218"/>
      <c r="K410" s="218"/>
      <c r="L410" s="218"/>
      <c r="M410" s="218"/>
      <c r="N410" s="218"/>
    </row>
    <row r="411" spans="1:14" ht="14.25" thickBot="1">
      <c r="A411" s="257" t="str">
        <f>A3</f>
        <v>财字3号表                                             （2022年1-9月）                                           单位：万元</v>
      </c>
      <c r="B411" s="257"/>
      <c r="C411" s="257"/>
      <c r="D411" s="257"/>
      <c r="E411" s="257"/>
      <c r="F411" s="257"/>
      <c r="G411" s="257"/>
      <c r="H411" s="257"/>
      <c r="I411" s="257"/>
      <c r="J411" s="257"/>
      <c r="K411" s="257"/>
      <c r="L411" s="257"/>
      <c r="M411" s="257"/>
      <c r="N411" s="257"/>
    </row>
    <row r="412" spans="1:14" ht="14.25" thickBot="1">
      <c r="A412" s="274" t="s">
        <v>2</v>
      </c>
      <c r="B412" s="37" t="s">
        <v>3</v>
      </c>
      <c r="C412" s="225" t="s">
        <v>4</v>
      </c>
      <c r="D412" s="225"/>
      <c r="E412" s="225"/>
      <c r="F412" s="261"/>
      <c r="G412" s="220" t="s">
        <v>5</v>
      </c>
      <c r="H412" s="261"/>
      <c r="I412" s="220" t="s">
        <v>6</v>
      </c>
      <c r="J412" s="226"/>
      <c r="K412" s="226"/>
      <c r="L412" s="226"/>
      <c r="M412" s="226"/>
      <c r="N412" s="278" t="s">
        <v>7</v>
      </c>
    </row>
    <row r="413" spans="1:14" ht="14.25" thickBot="1">
      <c r="A413" s="274"/>
      <c r="B413" s="24" t="s">
        <v>8</v>
      </c>
      <c r="C413" s="227" t="s">
        <v>9</v>
      </c>
      <c r="D413" s="227" t="s">
        <v>10</v>
      </c>
      <c r="E413" s="227" t="s">
        <v>11</v>
      </c>
      <c r="F413" s="196" t="s">
        <v>12</v>
      </c>
      <c r="G413" s="227" t="s">
        <v>13</v>
      </c>
      <c r="H413" s="227" t="s">
        <v>14</v>
      </c>
      <c r="I413" s="196" t="s">
        <v>13</v>
      </c>
      <c r="J413" s="262" t="s">
        <v>15</v>
      </c>
      <c r="K413" s="263"/>
      <c r="L413" s="264"/>
      <c r="M413" s="97" t="s">
        <v>12</v>
      </c>
      <c r="N413" s="279"/>
    </row>
    <row r="414" spans="1:14" ht="14.25" thickBot="1">
      <c r="A414" s="274"/>
      <c r="B414" s="38" t="s">
        <v>16</v>
      </c>
      <c r="C414" s="228"/>
      <c r="D414" s="228"/>
      <c r="E414" s="228"/>
      <c r="F414" s="199" t="s">
        <v>17</v>
      </c>
      <c r="G414" s="265"/>
      <c r="H414" s="265"/>
      <c r="I414" s="24" t="s">
        <v>18</v>
      </c>
      <c r="J414" s="197" t="s">
        <v>9</v>
      </c>
      <c r="K414" s="25" t="s">
        <v>10</v>
      </c>
      <c r="L414" s="197" t="s">
        <v>11</v>
      </c>
      <c r="M414" s="196" t="s">
        <v>17</v>
      </c>
      <c r="N414" s="116" t="s">
        <v>17</v>
      </c>
    </row>
    <row r="415" spans="1:14" ht="14.25" thickBot="1">
      <c r="A415" s="274"/>
      <c r="B415" s="176" t="s">
        <v>19</v>
      </c>
      <c r="C415" s="71">
        <v>495.00420599999961</v>
      </c>
      <c r="D415" s="71">
        <v>3650.2892659999998</v>
      </c>
      <c r="E415" s="71">
        <v>2827.6740890000001</v>
      </c>
      <c r="F415" s="31">
        <f t="shared" ref="F415:F423" si="115">(D415-E415)/E415*100</f>
        <v>29.091583793198584</v>
      </c>
      <c r="G415" s="75">
        <v>28878</v>
      </c>
      <c r="H415" s="75">
        <v>2863527.12</v>
      </c>
      <c r="I415" s="75">
        <v>2065</v>
      </c>
      <c r="J415" s="72">
        <v>217.96897499999977</v>
      </c>
      <c r="K415" s="72">
        <v>1256.3995439999999</v>
      </c>
      <c r="L415" s="72">
        <v>1613.7776699999999</v>
      </c>
      <c r="M415" s="31">
        <f t="shared" ref="M415:M422" si="116">(K415-L415)/L415*100</f>
        <v>-22.145437543450459</v>
      </c>
      <c r="N415" s="109">
        <f t="shared" ref="N415:N423" si="117">D415/D519*100</f>
        <v>50.473793554604462</v>
      </c>
    </row>
    <row r="416" spans="1:14" ht="14.25" thickBot="1">
      <c r="A416" s="274"/>
      <c r="B416" s="176" t="s">
        <v>20</v>
      </c>
      <c r="C416" s="71">
        <v>171.67553900000007</v>
      </c>
      <c r="D416" s="71">
        <v>1323.682898</v>
      </c>
      <c r="E416" s="71">
        <v>920.47645899999998</v>
      </c>
      <c r="F416" s="31">
        <f t="shared" si="115"/>
        <v>43.804101132368025</v>
      </c>
      <c r="G416" s="75">
        <v>16764</v>
      </c>
      <c r="H416" s="75">
        <v>335280</v>
      </c>
      <c r="I416" s="75">
        <v>1148</v>
      </c>
      <c r="J416" s="72">
        <v>72.852623999999992</v>
      </c>
      <c r="K416" s="72">
        <v>470.83199200000001</v>
      </c>
      <c r="L416" s="72">
        <v>634.848206</v>
      </c>
      <c r="M416" s="31">
        <f t="shared" si="116"/>
        <v>-25.835500903975145</v>
      </c>
      <c r="N416" s="109">
        <f t="shared" si="117"/>
        <v>51.14207973467586</v>
      </c>
    </row>
    <row r="417" spans="1:14" ht="14.25" thickBot="1">
      <c r="A417" s="274"/>
      <c r="B417" s="176" t="s">
        <v>21</v>
      </c>
      <c r="C417" s="71">
        <v>5.2214689999999848</v>
      </c>
      <c r="D417" s="71">
        <v>118.39056399999998</v>
      </c>
      <c r="E417" s="71">
        <v>525.82604700000002</v>
      </c>
      <c r="F417" s="31">
        <f t="shared" si="115"/>
        <v>-77.48484224479661</v>
      </c>
      <c r="G417" s="75">
        <v>309</v>
      </c>
      <c r="H417" s="75">
        <v>102710.29</v>
      </c>
      <c r="I417" s="75">
        <v>16</v>
      </c>
      <c r="J417" s="72">
        <v>18.186699999999995</v>
      </c>
      <c r="K417" s="72">
        <v>31.331259999999997</v>
      </c>
      <c r="L417" s="72">
        <v>383.63413600000001</v>
      </c>
      <c r="M417" s="31">
        <f t="shared" si="116"/>
        <v>-91.833036463679036</v>
      </c>
      <c r="N417" s="109">
        <f t="shared" si="117"/>
        <v>47.830631035409368</v>
      </c>
    </row>
    <row r="418" spans="1:14" ht="14.25" thickBot="1">
      <c r="A418" s="274"/>
      <c r="B418" s="176" t="s">
        <v>22</v>
      </c>
      <c r="C418" s="71">
        <v>11.133227000000005</v>
      </c>
      <c r="D418" s="71">
        <v>223.67619199999999</v>
      </c>
      <c r="E418" s="71">
        <v>155.416121</v>
      </c>
      <c r="F418" s="31">
        <f t="shared" si="115"/>
        <v>43.920843321009137</v>
      </c>
      <c r="G418" s="75">
        <v>19807</v>
      </c>
      <c r="H418" s="75">
        <v>380188.06</v>
      </c>
      <c r="I418" s="75">
        <v>811</v>
      </c>
      <c r="J418" s="72">
        <v>21.329585000000009</v>
      </c>
      <c r="K418" s="72">
        <v>115.39953500000001</v>
      </c>
      <c r="L418" s="72">
        <v>133.48568599999999</v>
      </c>
      <c r="M418" s="31">
        <f t="shared" si="116"/>
        <v>-13.549131402748287</v>
      </c>
      <c r="N418" s="109">
        <f t="shared" si="117"/>
        <v>40.755188052217889</v>
      </c>
    </row>
    <row r="419" spans="1:14" ht="14.25" thickBot="1">
      <c r="A419" s="274"/>
      <c r="B419" s="176" t="s">
        <v>23</v>
      </c>
      <c r="C419" s="71">
        <v>1.7872859999999982</v>
      </c>
      <c r="D419" s="71">
        <v>15.242780999999999</v>
      </c>
      <c r="E419" s="71">
        <v>11.46245</v>
      </c>
      <c r="F419" s="31">
        <f t="shared" si="115"/>
        <v>32.980130774834336</v>
      </c>
      <c r="G419" s="75">
        <v>532</v>
      </c>
      <c r="H419" s="75">
        <v>6111.67</v>
      </c>
      <c r="I419" s="75">
        <v>0</v>
      </c>
      <c r="J419" s="72"/>
      <c r="K419" s="72"/>
      <c r="L419" s="72">
        <v>0</v>
      </c>
      <c r="M419" s="31" t="e">
        <f t="shared" si="116"/>
        <v>#DIV/0!</v>
      </c>
      <c r="N419" s="109">
        <f t="shared" si="117"/>
        <v>92.595683277026723</v>
      </c>
    </row>
    <row r="420" spans="1:14" ht="14.25" thickBot="1">
      <c r="A420" s="274"/>
      <c r="B420" s="176" t="s">
        <v>24</v>
      </c>
      <c r="C420" s="71">
        <v>39.941857000000027</v>
      </c>
      <c r="D420" s="71">
        <v>747.650487</v>
      </c>
      <c r="E420" s="71">
        <v>185.20126400000001</v>
      </c>
      <c r="F420" s="31">
        <f t="shared" si="115"/>
        <v>303.69621181419149</v>
      </c>
      <c r="G420" s="75">
        <v>303</v>
      </c>
      <c r="H420" s="75">
        <v>167632.93</v>
      </c>
      <c r="I420" s="75">
        <v>41</v>
      </c>
      <c r="J420" s="72">
        <v>0</v>
      </c>
      <c r="K420" s="72">
        <v>602.43003799999997</v>
      </c>
      <c r="L420" s="72">
        <v>103.291566</v>
      </c>
      <c r="M420" s="31">
        <f t="shared" si="116"/>
        <v>483.23255356589323</v>
      </c>
      <c r="N420" s="109">
        <f t="shared" si="117"/>
        <v>78.060872324527466</v>
      </c>
    </row>
    <row r="421" spans="1:14" ht="14.25" thickBot="1">
      <c r="A421" s="274"/>
      <c r="B421" s="176" t="s">
        <v>25</v>
      </c>
      <c r="C421" s="71">
        <v>123.34447499999987</v>
      </c>
      <c r="D421" s="71">
        <v>2627.6002079999998</v>
      </c>
      <c r="E421" s="71">
        <v>1901.735825</v>
      </c>
      <c r="F421" s="31">
        <f t="shared" si="115"/>
        <v>38.168518122121398</v>
      </c>
      <c r="G421" s="75">
        <v>305</v>
      </c>
      <c r="H421" s="75">
        <v>245081.64</v>
      </c>
      <c r="I421" s="75">
        <v>1031</v>
      </c>
      <c r="J421" s="72">
        <v>84.824660000000222</v>
      </c>
      <c r="K421" s="72">
        <v>950.58080100000018</v>
      </c>
      <c r="L421" s="72">
        <v>907.31005000000005</v>
      </c>
      <c r="M421" s="31">
        <f t="shared" si="116"/>
        <v>4.7691250636979206</v>
      </c>
      <c r="N421" s="109">
        <f t="shared" si="117"/>
        <v>58.020784525025789</v>
      </c>
    </row>
    <row r="422" spans="1:14" ht="14.25" thickBot="1">
      <c r="A422" s="274"/>
      <c r="B422" s="176" t="s">
        <v>26</v>
      </c>
      <c r="C422" s="71">
        <v>68.914493999999991</v>
      </c>
      <c r="D422" s="71">
        <v>475.96207899999996</v>
      </c>
      <c r="E422" s="71">
        <v>333.32707900000003</v>
      </c>
      <c r="F422" s="31">
        <f t="shared" si="115"/>
        <v>42.791302893216162</v>
      </c>
      <c r="G422" s="75">
        <v>17565</v>
      </c>
      <c r="H422" s="75">
        <v>3579468.34</v>
      </c>
      <c r="I422" s="75">
        <v>136</v>
      </c>
      <c r="J422" s="72">
        <v>19.528754000000006</v>
      </c>
      <c r="K422" s="72">
        <v>90.862499</v>
      </c>
      <c r="L422" s="72">
        <v>62.202348000000001</v>
      </c>
      <c r="M422" s="31">
        <f t="shared" si="116"/>
        <v>46.07567386362971</v>
      </c>
      <c r="N422" s="109">
        <f t="shared" si="117"/>
        <v>32.881853851423337</v>
      </c>
    </row>
    <row r="423" spans="1:14" ht="14.25" thickBot="1">
      <c r="A423" s="274"/>
      <c r="B423" s="176" t="s">
        <v>27</v>
      </c>
      <c r="C423" s="71">
        <v>1.97</v>
      </c>
      <c r="D423" s="71">
        <v>24.27</v>
      </c>
      <c r="E423" s="71">
        <v>51.23</v>
      </c>
      <c r="F423" s="31">
        <f t="shared" si="115"/>
        <v>-52.625414796017957</v>
      </c>
      <c r="G423" s="75">
        <v>31</v>
      </c>
      <c r="H423" s="75">
        <v>3539.91</v>
      </c>
      <c r="I423" s="75">
        <v>0</v>
      </c>
      <c r="J423" s="72"/>
      <c r="K423" s="72"/>
      <c r="L423" s="72"/>
      <c r="M423" s="31"/>
      <c r="N423" s="109">
        <f t="shared" si="117"/>
        <v>90.240677128561728</v>
      </c>
    </row>
    <row r="424" spans="1:14" ht="14.25" thickBot="1">
      <c r="A424" s="274"/>
      <c r="B424" s="14" t="s">
        <v>28</v>
      </c>
      <c r="C424" s="71"/>
      <c r="D424" s="71"/>
      <c r="E424" s="71"/>
      <c r="F424" s="31"/>
      <c r="G424" s="75"/>
      <c r="H424" s="75"/>
      <c r="I424" s="75"/>
      <c r="J424" s="72"/>
      <c r="K424" s="72"/>
      <c r="L424" s="72"/>
      <c r="M424" s="31"/>
      <c r="N424" s="109"/>
    </row>
    <row r="425" spans="1:14" ht="14.25" thickBot="1">
      <c r="A425" s="274"/>
      <c r="B425" s="14" t="s">
        <v>29</v>
      </c>
      <c r="C425" s="71">
        <v>0</v>
      </c>
      <c r="D425" s="71">
        <v>3.575472</v>
      </c>
      <c r="E425" s="71">
        <v>28.35</v>
      </c>
      <c r="F425" s="31">
        <f>(D425-E425)/E425*100</f>
        <v>-87.388105820105821</v>
      </c>
      <c r="G425" s="75">
        <v>2</v>
      </c>
      <c r="H425" s="75">
        <v>1331.21</v>
      </c>
      <c r="I425" s="75">
        <v>0</v>
      </c>
      <c r="J425" s="72"/>
      <c r="K425" s="72"/>
      <c r="L425" s="72"/>
      <c r="M425" s="31"/>
      <c r="N425" s="109">
        <f>D425/D529*100</f>
        <v>100</v>
      </c>
    </row>
    <row r="426" spans="1:14" ht="14.25" thickBot="1">
      <c r="A426" s="274"/>
      <c r="B426" s="14" t="s">
        <v>30</v>
      </c>
      <c r="C426" s="71">
        <v>1.9707550000000005</v>
      </c>
      <c r="D426" s="71">
        <v>20.698148</v>
      </c>
      <c r="E426" s="71">
        <v>22.88</v>
      </c>
      <c r="F426" s="31"/>
      <c r="G426" s="75">
        <v>29</v>
      </c>
      <c r="H426" s="75">
        <v>2208.6999999999998</v>
      </c>
      <c r="I426" s="75">
        <v>0</v>
      </c>
      <c r="J426" s="72"/>
      <c r="K426" s="72"/>
      <c r="L426" s="72"/>
      <c r="M426" s="31"/>
      <c r="N426" s="109">
        <f>D426/D530*100</f>
        <v>89.793547031886362</v>
      </c>
    </row>
    <row r="427" spans="1:14" ht="14.25" thickBot="1">
      <c r="A427" s="277"/>
      <c r="B427" s="15" t="s">
        <v>31</v>
      </c>
      <c r="C427" s="16">
        <f>C415+C417+C418+C419+C420+C421+C422+C423</f>
        <v>747.31701399999952</v>
      </c>
      <c r="D427" s="16">
        <f t="shared" ref="D427:K427" si="118">D415+D417+D418+D419+D420+D421+D422+D423</f>
        <v>7883.0815769999999</v>
      </c>
      <c r="E427" s="16">
        <v>5991.8728749999991</v>
      </c>
      <c r="F427" s="16">
        <f>(D427-E427)/E427*100</f>
        <v>31.562897635741333</v>
      </c>
      <c r="G427" s="16">
        <f t="shared" si="118"/>
        <v>67730</v>
      </c>
      <c r="H427" s="16">
        <f t="shared" si="118"/>
        <v>7348259.9600000009</v>
      </c>
      <c r="I427" s="16">
        <f t="shared" si="118"/>
        <v>4100</v>
      </c>
      <c r="J427" s="16">
        <f t="shared" si="118"/>
        <v>361.83867400000003</v>
      </c>
      <c r="K427" s="16">
        <f t="shared" si="118"/>
        <v>3047.0036769999997</v>
      </c>
      <c r="L427" s="16">
        <v>3203.7014559999998</v>
      </c>
      <c r="M427" s="16">
        <f t="shared" ref="M427:M430" si="119">(K427-L427)/L427*100</f>
        <v>-4.8911479784276155</v>
      </c>
      <c r="N427" s="110">
        <f>D427/D531*100</f>
        <v>52.533750312992346</v>
      </c>
    </row>
    <row r="428" spans="1:14" ht="15" thickTop="1" thickBot="1">
      <c r="A428" s="274" t="s">
        <v>32</v>
      </c>
      <c r="B428" s="176" t="s">
        <v>19</v>
      </c>
      <c r="C428" s="19">
        <v>96.716025000000002</v>
      </c>
      <c r="D428" s="19">
        <v>811.67641100000003</v>
      </c>
      <c r="E428" s="19">
        <v>620.64438800000005</v>
      </c>
      <c r="F428" s="31">
        <f>(D428-E428)/E428*100</f>
        <v>30.77962625515595</v>
      </c>
      <c r="G428" s="20">
        <v>5800</v>
      </c>
      <c r="H428" s="20">
        <v>653492.04989999998</v>
      </c>
      <c r="I428" s="20">
        <v>427</v>
      </c>
      <c r="J428" s="19">
        <v>42.578913</v>
      </c>
      <c r="K428" s="20">
        <v>311.12174700000003</v>
      </c>
      <c r="L428" s="20">
        <v>287.840666</v>
      </c>
      <c r="M428" s="31">
        <f t="shared" si="119"/>
        <v>8.0881834118602356</v>
      </c>
      <c r="N428" s="109">
        <f>D428/D519*100</f>
        <v>11.223326321984775</v>
      </c>
    </row>
    <row r="429" spans="1:14" ht="14.25" thickBot="1">
      <c r="A429" s="274"/>
      <c r="B429" s="176" t="s">
        <v>20</v>
      </c>
      <c r="C429" s="20">
        <v>29.272590000000001</v>
      </c>
      <c r="D429" s="20">
        <v>270.60655800000001</v>
      </c>
      <c r="E429" s="20">
        <v>146.92542499999999</v>
      </c>
      <c r="F429" s="31">
        <f>(D429-E429)/E429*100</f>
        <v>84.179530533942653</v>
      </c>
      <c r="G429" s="20">
        <v>2958</v>
      </c>
      <c r="H429" s="20">
        <v>59000</v>
      </c>
      <c r="I429" s="21">
        <v>236</v>
      </c>
      <c r="J429" s="20">
        <v>28.689737000000001</v>
      </c>
      <c r="K429" s="20">
        <v>113.572125</v>
      </c>
      <c r="L429" s="20">
        <v>106.299738</v>
      </c>
      <c r="M429" s="31">
        <f t="shared" si="119"/>
        <v>6.841396918588825</v>
      </c>
      <c r="N429" s="109">
        <f>D429/D520*100</f>
        <v>10.455209617705727</v>
      </c>
    </row>
    <row r="430" spans="1:14" ht="14.25" thickBot="1">
      <c r="A430" s="274"/>
      <c r="B430" s="176" t="s">
        <v>21</v>
      </c>
      <c r="C430" s="20"/>
      <c r="D430" s="20">
        <v>24.446475</v>
      </c>
      <c r="E430" s="20">
        <v>3.7606259999999998</v>
      </c>
      <c r="F430" s="31">
        <f>(D430-E430)/E430*100</f>
        <v>550.0639787099276</v>
      </c>
      <c r="G430" s="20">
        <v>7</v>
      </c>
      <c r="H430" s="20">
        <v>21035.883300000001</v>
      </c>
      <c r="I430" s="20"/>
      <c r="J430" s="20"/>
      <c r="K430" s="20"/>
      <c r="L430" s="20">
        <v>19.075991999999999</v>
      </c>
      <c r="M430" s="31">
        <f t="shared" si="119"/>
        <v>-100</v>
      </c>
      <c r="N430" s="109">
        <f>D430/D521*100</f>
        <v>9.8765500081692252</v>
      </c>
    </row>
    <row r="431" spans="1:14" ht="14.25" thickBot="1">
      <c r="A431" s="274"/>
      <c r="B431" s="176" t="s">
        <v>22</v>
      </c>
      <c r="C431" s="20">
        <v>38.588262</v>
      </c>
      <c r="D431" s="20">
        <v>56.728006999999998</v>
      </c>
      <c r="E431" s="20">
        <v>75.151803999999998</v>
      </c>
      <c r="F431" s="31">
        <f>(D431-E431)/E431*100</f>
        <v>-24.515442104357202</v>
      </c>
      <c r="G431" s="20">
        <v>1358</v>
      </c>
      <c r="H431" s="20">
        <v>264346.42499999999</v>
      </c>
      <c r="I431" s="20">
        <v>16</v>
      </c>
      <c r="J431" s="20">
        <v>5.0000000000004298E-2</v>
      </c>
      <c r="K431" s="20">
        <v>26.568078</v>
      </c>
      <c r="L431" s="20">
        <v>31.244933</v>
      </c>
      <c r="M431" s="31"/>
      <c r="N431" s="109">
        <f>D431/D522*100</f>
        <v>10.336194355063649</v>
      </c>
    </row>
    <row r="432" spans="1:14" ht="14.25" thickBot="1">
      <c r="A432" s="274"/>
      <c r="B432" s="176" t="s">
        <v>23</v>
      </c>
      <c r="C432" s="20"/>
      <c r="D432" s="20"/>
      <c r="E432" s="20"/>
      <c r="F432" s="31"/>
      <c r="G432" s="20"/>
      <c r="H432" s="20"/>
      <c r="I432" s="20"/>
      <c r="J432" s="20"/>
      <c r="K432" s="20"/>
      <c r="L432" s="20"/>
      <c r="M432" s="31"/>
      <c r="N432" s="109"/>
    </row>
    <row r="433" spans="1:14" ht="14.25" thickBot="1">
      <c r="A433" s="274"/>
      <c r="B433" s="176" t="s">
        <v>24</v>
      </c>
      <c r="C433" s="20">
        <v>15.720587999999999</v>
      </c>
      <c r="D433" s="20">
        <v>56.53013</v>
      </c>
      <c r="E433" s="20">
        <v>53.57732</v>
      </c>
      <c r="F433" s="31">
        <f>(D433-E433)/E433*100</f>
        <v>5.5113059033187914</v>
      </c>
      <c r="G433" s="20">
        <v>1168</v>
      </c>
      <c r="H433" s="20">
        <v>228649.5</v>
      </c>
      <c r="I433" s="20">
        <v>6</v>
      </c>
      <c r="J433" s="20">
        <v>13.89772</v>
      </c>
      <c r="K433" s="20">
        <v>48.138762999999997</v>
      </c>
      <c r="L433" s="20">
        <v>28.323291000000001</v>
      </c>
      <c r="M433" s="31">
        <f>(K433-L433)/L433*100</f>
        <v>69.961756915889453</v>
      </c>
      <c r="N433" s="109">
        <f>D433/D524*100</f>
        <v>5.9022114439135516</v>
      </c>
    </row>
    <row r="434" spans="1:14" ht="14.25" thickBot="1">
      <c r="A434" s="274"/>
      <c r="B434" s="176" t="s">
        <v>25</v>
      </c>
      <c r="C434" s="22">
        <v>39.669600000000003</v>
      </c>
      <c r="D434" s="22">
        <v>1313.7700130000001</v>
      </c>
      <c r="E434" s="22">
        <v>779.02084200000002</v>
      </c>
      <c r="F434" s="31">
        <f>(D434-E434)/E434*100</f>
        <v>68.643756645473687</v>
      </c>
      <c r="G434" s="22">
        <v>759</v>
      </c>
      <c r="H434" s="22">
        <v>82224.378200000006</v>
      </c>
      <c r="I434" s="22">
        <v>265</v>
      </c>
      <c r="J434" s="22">
        <v>1.853</v>
      </c>
      <c r="K434" s="22">
        <v>29.508945000000001</v>
      </c>
      <c r="L434" s="22">
        <v>4.0702499999999997</v>
      </c>
      <c r="M434" s="31"/>
      <c r="N434" s="109">
        <f>D434/D525*100</f>
        <v>29.009727814617886</v>
      </c>
    </row>
    <row r="435" spans="1:14" ht="14.25" thickBot="1">
      <c r="A435" s="274"/>
      <c r="B435" s="176" t="s">
        <v>26</v>
      </c>
      <c r="C435" s="20">
        <v>433.83</v>
      </c>
      <c r="D435" s="20">
        <v>464.03</v>
      </c>
      <c r="E435" s="20">
        <v>418.05</v>
      </c>
      <c r="F435" s="31">
        <f>(D435-E435)/E435*100</f>
        <v>10.998684367898568</v>
      </c>
      <c r="G435" s="20">
        <v>15106</v>
      </c>
      <c r="H435" s="20">
        <v>1831096.213</v>
      </c>
      <c r="I435" s="20">
        <v>974</v>
      </c>
      <c r="J435" s="20">
        <v>21.828606000000001</v>
      </c>
      <c r="K435" s="20">
        <v>380.485274</v>
      </c>
      <c r="L435" s="20">
        <v>7.8346559999999998</v>
      </c>
      <c r="M435" s="31">
        <f>(K435-L435)/L435*100</f>
        <v>4756.4388021631075</v>
      </c>
      <c r="N435" s="109">
        <f>D435/D526*100</f>
        <v>32.057525832170278</v>
      </c>
    </row>
    <row r="436" spans="1:14" ht="14.25" thickBot="1">
      <c r="A436" s="274"/>
      <c r="B436" s="176" t="s">
        <v>27</v>
      </c>
      <c r="C436" s="20"/>
      <c r="D436" s="20"/>
      <c r="E436" s="20"/>
      <c r="F436" s="31"/>
      <c r="G436" s="20"/>
      <c r="H436" s="20"/>
      <c r="I436" s="20"/>
      <c r="J436" s="20"/>
      <c r="K436" s="20"/>
      <c r="L436" s="20"/>
      <c r="M436" s="31"/>
      <c r="N436" s="109"/>
    </row>
    <row r="437" spans="1:14" ht="14.25" thickBot="1">
      <c r="A437" s="274"/>
      <c r="B437" s="14" t="s">
        <v>28</v>
      </c>
      <c r="C437" s="40"/>
      <c r="D437" s="40"/>
      <c r="E437" s="40"/>
      <c r="F437" s="31"/>
      <c r="G437" s="40"/>
      <c r="H437" s="40"/>
      <c r="I437" s="40"/>
      <c r="J437" s="40"/>
      <c r="K437" s="40"/>
      <c r="L437" s="40"/>
      <c r="M437" s="31"/>
      <c r="N437" s="109"/>
    </row>
    <row r="438" spans="1:14" ht="14.25" thickBot="1">
      <c r="A438" s="274"/>
      <c r="B438" s="14" t="s">
        <v>29</v>
      </c>
      <c r="C438" s="40"/>
      <c r="D438" s="40"/>
      <c r="E438" s="40"/>
      <c r="F438" s="31"/>
      <c r="G438" s="40"/>
      <c r="H438" s="40"/>
      <c r="I438" s="40"/>
      <c r="J438" s="40"/>
      <c r="K438" s="40"/>
      <c r="L438" s="40"/>
      <c r="M438" s="31"/>
      <c r="N438" s="109"/>
    </row>
    <row r="439" spans="1:14" ht="14.25" thickBot="1">
      <c r="A439" s="274"/>
      <c r="B439" s="14" t="s">
        <v>30</v>
      </c>
      <c r="C439" s="40"/>
      <c r="D439" s="40"/>
      <c r="E439" s="40"/>
      <c r="F439" s="31"/>
      <c r="G439" s="40"/>
      <c r="H439" s="40"/>
      <c r="I439" s="40"/>
      <c r="J439" s="40"/>
      <c r="K439" s="40"/>
      <c r="L439" s="40"/>
      <c r="M439" s="31"/>
      <c r="N439" s="109"/>
    </row>
    <row r="440" spans="1:14" ht="14.25" thickBot="1">
      <c r="A440" s="277"/>
      <c r="B440" s="15" t="s">
        <v>31</v>
      </c>
      <c r="C440" s="16">
        <f t="shared" ref="C440:K440" si="120">C428+C430+C431+C432+C433+C434+C435+C436</f>
        <v>624.52447499999994</v>
      </c>
      <c r="D440" s="16">
        <f t="shared" si="120"/>
        <v>2727.1810359999999</v>
      </c>
      <c r="E440" s="16">
        <v>1950.20498</v>
      </c>
      <c r="F440" s="16">
        <f>(D440-E440)/E440*100</f>
        <v>39.840737972066911</v>
      </c>
      <c r="G440" s="16">
        <f t="shared" si="120"/>
        <v>24198</v>
      </c>
      <c r="H440" s="16">
        <f t="shared" si="120"/>
        <v>3080844.4493999998</v>
      </c>
      <c r="I440" s="16">
        <f t="shared" si="120"/>
        <v>1688</v>
      </c>
      <c r="J440" s="16">
        <f t="shared" si="120"/>
        <v>80.208239000000006</v>
      </c>
      <c r="K440" s="16">
        <f t="shared" si="120"/>
        <v>795.82280700000001</v>
      </c>
      <c r="L440" s="16">
        <v>378.38978799999995</v>
      </c>
      <c r="M440" s="16">
        <f t="shared" ref="M440:M444" si="121">(K440-L440)/L440*100</f>
        <v>110.31825705613389</v>
      </c>
      <c r="N440" s="110">
        <f>D440/D531*100</f>
        <v>18.174243943074163</v>
      </c>
    </row>
    <row r="441" spans="1:14" ht="14.25" thickTop="1">
      <c r="A441" s="233" t="s">
        <v>33</v>
      </c>
      <c r="B441" s="18" t="s">
        <v>19</v>
      </c>
      <c r="C441" s="105">
        <v>172.98005100000023</v>
      </c>
      <c r="D441" s="105">
        <v>1299.5893760000001</v>
      </c>
      <c r="E441" s="91">
        <v>1120.7759679999999</v>
      </c>
      <c r="F441" s="111">
        <f>(D441-E441)/E441*100</f>
        <v>15.954429172771148</v>
      </c>
      <c r="G441" s="72">
        <v>10494</v>
      </c>
      <c r="H441" s="72">
        <v>1773978.8304240003</v>
      </c>
      <c r="I441" s="72">
        <v>515</v>
      </c>
      <c r="J441" s="72">
        <v>66.8</v>
      </c>
      <c r="K441" s="72">
        <v>423</v>
      </c>
      <c r="L441" s="72">
        <v>663.25</v>
      </c>
      <c r="M441" s="111">
        <f t="shared" si="121"/>
        <v>-36.223143611006407</v>
      </c>
      <c r="N441" s="112">
        <f t="shared" ref="N441:N446" si="122">D441/D519*100</f>
        <v>17.96986515040237</v>
      </c>
    </row>
    <row r="442" spans="1:14">
      <c r="A442" s="230"/>
      <c r="B442" s="176" t="s">
        <v>20</v>
      </c>
      <c r="C442" s="105">
        <v>52.395340000000033</v>
      </c>
      <c r="D442" s="105">
        <v>427.56060000000002</v>
      </c>
      <c r="E442" s="91">
        <v>292.31959000000001</v>
      </c>
      <c r="F442" s="31">
        <f>(D442-E442)/E442*100</f>
        <v>46.264778217566608</v>
      </c>
      <c r="G442" s="72">
        <v>5361</v>
      </c>
      <c r="H442" s="72">
        <v>107220</v>
      </c>
      <c r="I442" s="72">
        <v>387</v>
      </c>
      <c r="J442" s="72">
        <v>26.8</v>
      </c>
      <c r="K442" s="72">
        <v>178</v>
      </c>
      <c r="L442" s="72">
        <v>224.78</v>
      </c>
      <c r="M442" s="31">
        <f t="shared" si="121"/>
        <v>-20.811460094314441</v>
      </c>
      <c r="N442" s="109">
        <f t="shared" si="122"/>
        <v>16.519317677703992</v>
      </c>
    </row>
    <row r="443" spans="1:14">
      <c r="A443" s="230"/>
      <c r="B443" s="176" t="s">
        <v>21</v>
      </c>
      <c r="C443" s="105">
        <v>7.1212749999999971</v>
      </c>
      <c r="D443" s="105">
        <v>37.217372999999995</v>
      </c>
      <c r="E443" s="91">
        <v>23.229267999999998</v>
      </c>
      <c r="F443" s="31">
        <f>(D443-E443)/E443*100</f>
        <v>60.21758843197297</v>
      </c>
      <c r="G443" s="72">
        <v>544</v>
      </c>
      <c r="H443" s="72">
        <v>68368.837230000005</v>
      </c>
      <c r="I443" s="72">
        <v>8</v>
      </c>
      <c r="J443" s="72">
        <v>1</v>
      </c>
      <c r="K443" s="72">
        <v>4</v>
      </c>
      <c r="L443" s="72">
        <v>1</v>
      </c>
      <c r="M443" s="31">
        <f t="shared" si="121"/>
        <v>300</v>
      </c>
      <c r="N443" s="109">
        <f t="shared" si="122"/>
        <v>15.036083754700302</v>
      </c>
    </row>
    <row r="444" spans="1:14">
      <c r="A444" s="230"/>
      <c r="B444" s="176" t="s">
        <v>22</v>
      </c>
      <c r="C444" s="105">
        <v>2.6413060000000037</v>
      </c>
      <c r="D444" s="105">
        <v>16.022374000000003</v>
      </c>
      <c r="E444" s="91">
        <v>7.7475790000000009</v>
      </c>
      <c r="F444" s="31">
        <f>(D444-E444)/E444*100</f>
        <v>106.80491286374749</v>
      </c>
      <c r="G444" s="72">
        <v>717</v>
      </c>
      <c r="H444" s="72">
        <v>112286.9</v>
      </c>
      <c r="I444" s="72">
        <v>62</v>
      </c>
      <c r="J444" s="72">
        <v>2</v>
      </c>
      <c r="K444" s="72">
        <v>12</v>
      </c>
      <c r="L444" s="72">
        <v>13</v>
      </c>
      <c r="M444" s="31">
        <f t="shared" si="121"/>
        <v>-7.6923076923076925</v>
      </c>
      <c r="N444" s="109">
        <f t="shared" si="122"/>
        <v>2.9193758154330824</v>
      </c>
    </row>
    <row r="445" spans="1:14">
      <c r="A445" s="230"/>
      <c r="B445" s="176" t="s">
        <v>23</v>
      </c>
      <c r="C445" s="105">
        <v>2.8301999999999997E-2</v>
      </c>
      <c r="D445" s="105">
        <v>5.6603999999999995E-2</v>
      </c>
      <c r="E445" s="91">
        <v>0.11320799999999999</v>
      </c>
      <c r="F445" s="31"/>
      <c r="G445" s="72"/>
      <c r="H445" s="72"/>
      <c r="I445" s="72">
        <v>0</v>
      </c>
      <c r="J445" s="72">
        <v>0</v>
      </c>
      <c r="K445" s="72">
        <v>0</v>
      </c>
      <c r="L445" s="72">
        <v>0</v>
      </c>
      <c r="M445" s="31"/>
      <c r="N445" s="109">
        <f t="shared" si="122"/>
        <v>0.34385366136355433</v>
      </c>
    </row>
    <row r="446" spans="1:14">
      <c r="A446" s="230"/>
      <c r="B446" s="176" t="s">
        <v>24</v>
      </c>
      <c r="C446" s="105">
        <v>2.827912000000012</v>
      </c>
      <c r="D446" s="105">
        <v>65.369217000000006</v>
      </c>
      <c r="E446" s="91">
        <v>13.399672999999998</v>
      </c>
      <c r="F446" s="31">
        <f>(D446-E446)/E446*100</f>
        <v>387.8418824101156</v>
      </c>
      <c r="G446" s="72">
        <v>65</v>
      </c>
      <c r="H446" s="72">
        <v>85356.118220999997</v>
      </c>
      <c r="I446" s="72">
        <v>15</v>
      </c>
      <c r="J446" s="72">
        <v>0</v>
      </c>
      <c r="K446" s="72">
        <v>2</v>
      </c>
      <c r="L446" s="72">
        <v>2</v>
      </c>
      <c r="M446" s="31"/>
      <c r="N446" s="109">
        <f t="shared" si="122"/>
        <v>6.8250849707415906</v>
      </c>
    </row>
    <row r="447" spans="1:14">
      <c r="A447" s="230"/>
      <c r="B447" s="176" t="s">
        <v>25</v>
      </c>
      <c r="C447" s="105">
        <v>0</v>
      </c>
      <c r="D447" s="105">
        <v>0</v>
      </c>
      <c r="E447" s="91">
        <v>0</v>
      </c>
      <c r="F447" s="31"/>
      <c r="G447" s="74"/>
      <c r="H447" s="74"/>
      <c r="I447" s="72">
        <v>0</v>
      </c>
      <c r="J447" s="72">
        <v>0</v>
      </c>
      <c r="K447" s="72">
        <v>0</v>
      </c>
      <c r="L447" s="72">
        <v>0</v>
      </c>
      <c r="M447" s="31"/>
      <c r="N447" s="109"/>
    </row>
    <row r="448" spans="1:14">
      <c r="A448" s="230"/>
      <c r="B448" s="176" t="s">
        <v>26</v>
      </c>
      <c r="C448" s="105">
        <v>21.433585999999849</v>
      </c>
      <c r="D448" s="105">
        <v>182.2216899999998</v>
      </c>
      <c r="E448" s="91">
        <v>237.64337199999997</v>
      </c>
      <c r="F448" s="31">
        <f>(D448-E448)/E448*100</f>
        <v>-23.321366606429141</v>
      </c>
      <c r="G448" s="72">
        <v>5453</v>
      </c>
      <c r="H448" s="72">
        <v>2816708.12</v>
      </c>
      <c r="I448" s="72">
        <v>26</v>
      </c>
      <c r="J448" s="72">
        <v>0</v>
      </c>
      <c r="K448" s="72">
        <v>7.35</v>
      </c>
      <c r="L448" s="72">
        <v>19.100000000000001</v>
      </c>
      <c r="M448" s="31">
        <f>(K448-L448)/L448*100</f>
        <v>-61.518324607329845</v>
      </c>
      <c r="N448" s="109">
        <f>D448/D526*100</f>
        <v>12.588790669475506</v>
      </c>
    </row>
    <row r="449" spans="1:14">
      <c r="A449" s="230"/>
      <c r="B449" s="176" t="s">
        <v>27</v>
      </c>
      <c r="C449" s="105">
        <v>0</v>
      </c>
      <c r="D449" s="105"/>
      <c r="E449" s="91">
        <v>0</v>
      </c>
      <c r="F449" s="31"/>
      <c r="G449" s="72"/>
      <c r="H449" s="72"/>
      <c r="I449" s="72">
        <v>0</v>
      </c>
      <c r="J449" s="72">
        <v>0</v>
      </c>
      <c r="K449" s="72">
        <v>0</v>
      </c>
      <c r="L449" s="72">
        <v>0</v>
      </c>
      <c r="M449" s="31"/>
      <c r="N449" s="109"/>
    </row>
    <row r="450" spans="1:14">
      <c r="A450" s="230"/>
      <c r="B450" s="14" t="s">
        <v>28</v>
      </c>
      <c r="C450" s="105">
        <v>0</v>
      </c>
      <c r="D450" s="105"/>
      <c r="E450" s="91">
        <v>0</v>
      </c>
      <c r="F450" s="31"/>
      <c r="G450" s="72"/>
      <c r="H450" s="72"/>
      <c r="I450" s="72">
        <v>0</v>
      </c>
      <c r="J450" s="72">
        <v>0</v>
      </c>
      <c r="K450" s="72">
        <v>0</v>
      </c>
      <c r="L450" s="72">
        <v>0</v>
      </c>
      <c r="M450" s="31"/>
      <c r="N450" s="109"/>
    </row>
    <row r="451" spans="1:14">
      <c r="A451" s="230"/>
      <c r="B451" s="14" t="s">
        <v>29</v>
      </c>
      <c r="C451" s="105">
        <v>0</v>
      </c>
      <c r="D451" s="105"/>
      <c r="E451" s="91"/>
      <c r="F451" s="31"/>
      <c r="G451" s="72"/>
      <c r="H451" s="72"/>
      <c r="I451" s="72">
        <v>0</v>
      </c>
      <c r="J451" s="72">
        <v>0</v>
      </c>
      <c r="K451" s="72">
        <v>0</v>
      </c>
      <c r="L451" s="72">
        <v>0</v>
      </c>
      <c r="M451" s="31"/>
      <c r="N451" s="109"/>
    </row>
    <row r="452" spans="1:14">
      <c r="A452" s="230"/>
      <c r="B452" s="14" t="s">
        <v>30</v>
      </c>
      <c r="C452" s="105"/>
      <c r="D452" s="105">
        <v>0</v>
      </c>
      <c r="E452" s="91">
        <v>0</v>
      </c>
      <c r="F452" s="31"/>
      <c r="G452" s="72"/>
      <c r="H452" s="72"/>
      <c r="I452" s="72">
        <v>0</v>
      </c>
      <c r="J452" s="72">
        <v>0</v>
      </c>
      <c r="K452" s="72">
        <v>0</v>
      </c>
      <c r="L452" s="72">
        <v>0</v>
      </c>
      <c r="M452" s="31"/>
      <c r="N452" s="109"/>
    </row>
    <row r="453" spans="1:14" ht="14.25" thickBot="1">
      <c r="A453" s="216"/>
      <c r="B453" s="15" t="s">
        <v>31</v>
      </c>
      <c r="C453" s="16">
        <f t="shared" ref="C453:K453" si="123">C441+C443+C444+C445+C446+C447+C448+C449</f>
        <v>207.03243200000011</v>
      </c>
      <c r="D453" s="16">
        <f t="shared" si="123"/>
        <v>1600.4766339999999</v>
      </c>
      <c r="E453" s="16">
        <v>1402.9090679999999</v>
      </c>
      <c r="F453" s="16">
        <f>(D453-E453)/E453*100</f>
        <v>14.082706463766328</v>
      </c>
      <c r="G453" s="16">
        <f t="shared" si="123"/>
        <v>17273</v>
      </c>
      <c r="H453" s="16">
        <f t="shared" si="123"/>
        <v>4856698.8058750005</v>
      </c>
      <c r="I453" s="16">
        <f t="shared" si="123"/>
        <v>626</v>
      </c>
      <c r="J453" s="16">
        <f t="shared" si="123"/>
        <v>69.8</v>
      </c>
      <c r="K453" s="16">
        <f t="shared" si="123"/>
        <v>448.35</v>
      </c>
      <c r="L453" s="16">
        <v>698.35</v>
      </c>
      <c r="M453" s="16">
        <f t="shared" ref="M453:M455" si="124">(K453-L453)/L453*100</f>
        <v>-35.798668289539627</v>
      </c>
      <c r="N453" s="110">
        <f>D453/D531*100</f>
        <v>10.665757933756117</v>
      </c>
    </row>
    <row r="454" spans="1:14" ht="14.25" thickTop="1">
      <c r="A454" s="230" t="s">
        <v>34</v>
      </c>
      <c r="B454" s="176" t="s">
        <v>19</v>
      </c>
      <c r="C454" s="32">
        <v>31.652166000000001</v>
      </c>
      <c r="D454" s="32">
        <v>234.37701100000001</v>
      </c>
      <c r="E454" s="32">
        <v>229.2063</v>
      </c>
      <c r="F454" s="31">
        <f>(D454-E454)/E454*100</f>
        <v>2.2559201034177558</v>
      </c>
      <c r="G454" s="122">
        <v>1651</v>
      </c>
      <c r="H454" s="122">
        <v>149577.874644</v>
      </c>
      <c r="I454" s="122">
        <v>53</v>
      </c>
      <c r="J454" s="122">
        <v>33.308684999999997</v>
      </c>
      <c r="K454" s="122">
        <v>104.547055</v>
      </c>
      <c r="L454" s="122">
        <v>140.5924</v>
      </c>
      <c r="M454" s="31">
        <f t="shared" si="124"/>
        <v>-25.638188835242872</v>
      </c>
      <c r="N454" s="109">
        <f>D454/D519*100</f>
        <v>3.2408107974748268</v>
      </c>
    </row>
    <row r="455" spans="1:14">
      <c r="A455" s="230"/>
      <c r="B455" s="176" t="s">
        <v>20</v>
      </c>
      <c r="C455" s="31">
        <v>11.21546</v>
      </c>
      <c r="D455" s="31">
        <v>83.604472999999999</v>
      </c>
      <c r="E455" s="31">
        <v>72.725099999999998</v>
      </c>
      <c r="F455" s="31">
        <f>(D455-E455)/E455*100</f>
        <v>14.959584792595681</v>
      </c>
      <c r="G455" s="122">
        <v>878</v>
      </c>
      <c r="H455" s="122">
        <v>17500</v>
      </c>
      <c r="I455" s="122">
        <v>24</v>
      </c>
      <c r="J455" s="122">
        <v>21.321463999999999</v>
      </c>
      <c r="K455" s="122">
        <v>51.750456999999997</v>
      </c>
      <c r="L455" s="122">
        <v>38.7639</v>
      </c>
      <c r="M455" s="31">
        <f t="shared" si="124"/>
        <v>33.501678107723933</v>
      </c>
      <c r="N455" s="109">
        <f>D455/D520*100</f>
        <v>3.2301593008430296</v>
      </c>
    </row>
    <row r="456" spans="1:14">
      <c r="A456" s="230"/>
      <c r="B456" s="176" t="s">
        <v>21</v>
      </c>
      <c r="C456" s="31">
        <v>1.8971709999999999</v>
      </c>
      <c r="D456" s="31">
        <v>12.109572</v>
      </c>
      <c r="E456" s="31">
        <v>9.6900999999999993</v>
      </c>
      <c r="F456" s="31">
        <f>(D456-E456)/E456*100</f>
        <v>24.968493617196945</v>
      </c>
      <c r="G456" s="122">
        <v>43</v>
      </c>
      <c r="H456" s="122">
        <v>11336.187400000001</v>
      </c>
      <c r="I456" s="122">
        <v>3</v>
      </c>
      <c r="J456" s="122">
        <v>0</v>
      </c>
      <c r="K456" s="122">
        <v>2.2280000000000002</v>
      </c>
      <c r="L456" s="122">
        <v>4.2492999999999999</v>
      </c>
      <c r="M456" s="31"/>
      <c r="N456" s="109">
        <f>D456/D521*100</f>
        <v>4.8923533325571817</v>
      </c>
    </row>
    <row r="457" spans="1:14">
      <c r="A457" s="230"/>
      <c r="B457" s="176" t="s">
        <v>22</v>
      </c>
      <c r="C457" s="31">
        <v>4.0886930000000001</v>
      </c>
      <c r="D457" s="31">
        <v>48.593575000000001</v>
      </c>
      <c r="E457" s="31">
        <v>52.156500000000001</v>
      </c>
      <c r="F457" s="31">
        <f>(D457-E457)/E457*100</f>
        <v>-6.8312195028424059</v>
      </c>
      <c r="G457" s="122">
        <v>2841</v>
      </c>
      <c r="H457" s="122">
        <v>91239.7</v>
      </c>
      <c r="I457" s="122">
        <v>225</v>
      </c>
      <c r="J457" s="122">
        <v>7.0540000000000003</v>
      </c>
      <c r="K457" s="122">
        <v>53.477763000000003</v>
      </c>
      <c r="L457" s="122">
        <v>42.918100000000003</v>
      </c>
      <c r="M457" s="31">
        <f t="shared" ref="M457:M462" si="125">(K457-L457)/L457*100</f>
        <v>24.604218266885066</v>
      </c>
      <c r="N457" s="109">
        <f>D457/D522*100</f>
        <v>8.8540504447364423</v>
      </c>
    </row>
    <row r="458" spans="1:14">
      <c r="A458" s="230"/>
      <c r="B458" s="176" t="s">
        <v>23</v>
      </c>
      <c r="C458" s="31">
        <v>2.8302000000000001E-2</v>
      </c>
      <c r="D458" s="31">
        <v>6.1321000000000001E-2</v>
      </c>
      <c r="E458" s="31">
        <v>0</v>
      </c>
      <c r="F458" s="31"/>
      <c r="G458" s="122">
        <v>13</v>
      </c>
      <c r="H458" s="122">
        <v>6.5</v>
      </c>
      <c r="I458" s="122">
        <v>0</v>
      </c>
      <c r="J458" s="122">
        <v>0</v>
      </c>
      <c r="K458" s="122">
        <v>0</v>
      </c>
      <c r="L458" s="122">
        <v>0</v>
      </c>
      <c r="M458" s="31"/>
      <c r="N458" s="109"/>
    </row>
    <row r="459" spans="1:14">
      <c r="A459" s="230"/>
      <c r="B459" s="176" t="s">
        <v>24</v>
      </c>
      <c r="C459" s="31">
        <v>12.595190000000001</v>
      </c>
      <c r="D459" s="31">
        <v>38.619332</v>
      </c>
      <c r="E459" s="31">
        <v>55.0914</v>
      </c>
      <c r="F459" s="31">
        <f>(D459-E459)/E459*100</f>
        <v>-29.899526967911505</v>
      </c>
      <c r="G459" s="122">
        <v>106</v>
      </c>
      <c r="H459" s="122">
        <v>52166.861199999999</v>
      </c>
      <c r="I459" s="122">
        <v>0</v>
      </c>
      <c r="J459" s="122">
        <v>0.63949999999999996</v>
      </c>
      <c r="K459" s="122">
        <v>55.764392000000001</v>
      </c>
      <c r="L459" s="122">
        <v>80.418199999999999</v>
      </c>
      <c r="M459" s="31">
        <f t="shared" si="125"/>
        <v>-30.657000529730833</v>
      </c>
      <c r="N459" s="109">
        <f>D459/D524*100</f>
        <v>4.0321765275738235</v>
      </c>
    </row>
    <row r="460" spans="1:14">
      <c r="A460" s="230"/>
      <c r="B460" s="176" t="s">
        <v>25</v>
      </c>
      <c r="C460" s="33">
        <v>0.99803200000000003</v>
      </c>
      <c r="D460" s="33">
        <v>311.77883400000002</v>
      </c>
      <c r="E460" s="33">
        <v>599.39660000000003</v>
      </c>
      <c r="F460" s="31">
        <f>(D460-E460)/E460*100</f>
        <v>-47.984550796584429</v>
      </c>
      <c r="G460" s="124">
        <v>57</v>
      </c>
      <c r="H460" s="124">
        <v>67199.586800000005</v>
      </c>
      <c r="I460" s="124">
        <v>6</v>
      </c>
      <c r="J460" s="124">
        <v>0</v>
      </c>
      <c r="K460" s="124">
        <v>152.72069999999999</v>
      </c>
      <c r="L460" s="124">
        <v>337.6087</v>
      </c>
      <c r="M460" s="31">
        <f t="shared" si="125"/>
        <v>-54.763991567752846</v>
      </c>
      <c r="N460" s="109">
        <f>D460/D525*100</f>
        <v>6.8844767525523762</v>
      </c>
    </row>
    <row r="461" spans="1:14">
      <c r="A461" s="230"/>
      <c r="B461" s="176" t="s">
        <v>26</v>
      </c>
      <c r="C461" s="31">
        <v>4.8522270000000001</v>
      </c>
      <c r="D461" s="31">
        <v>62.783121000000001</v>
      </c>
      <c r="E461" s="31">
        <v>68.217799999999997</v>
      </c>
      <c r="F461" s="31">
        <f>(D461-E461)/E461*100</f>
        <v>-7.9666582622130822</v>
      </c>
      <c r="G461" s="122">
        <v>2182</v>
      </c>
      <c r="H461" s="122">
        <v>80788.100000000006</v>
      </c>
      <c r="I461" s="122">
        <v>12</v>
      </c>
      <c r="J461" s="122">
        <v>0</v>
      </c>
      <c r="K461" s="122">
        <v>11.295838</v>
      </c>
      <c r="L461" s="122">
        <v>45.054499999999997</v>
      </c>
      <c r="M461" s="31">
        <f t="shared" si="125"/>
        <v>-74.928502147399271</v>
      </c>
      <c r="N461" s="109">
        <f>D461/D526*100</f>
        <v>4.3373737113586897</v>
      </c>
    </row>
    <row r="462" spans="1:14">
      <c r="A462" s="230"/>
      <c r="B462" s="176" t="s">
        <v>27</v>
      </c>
      <c r="C462" s="34">
        <v>0</v>
      </c>
      <c r="D462" s="34">
        <v>0.24899199999999999</v>
      </c>
      <c r="E462" s="34">
        <v>0</v>
      </c>
      <c r="F462" s="31" t="e">
        <f>(D462-E462)/E462*100</f>
        <v>#DIV/0!</v>
      </c>
      <c r="G462" s="122">
        <v>1</v>
      </c>
      <c r="H462" s="122">
        <v>13.196571</v>
      </c>
      <c r="I462" s="122">
        <v>0</v>
      </c>
      <c r="J462" s="122">
        <v>0</v>
      </c>
      <c r="K462" s="123">
        <v>0</v>
      </c>
      <c r="L462" s="122">
        <v>0</v>
      </c>
      <c r="M462" s="31" t="e">
        <f t="shared" si="125"/>
        <v>#DIV/0!</v>
      </c>
      <c r="N462" s="109">
        <f>D462/D527*100</f>
        <v>0.92580167612669306</v>
      </c>
    </row>
    <row r="463" spans="1:14">
      <c r="A463" s="230"/>
      <c r="B463" s="14" t="s">
        <v>28</v>
      </c>
      <c r="C463" s="34">
        <v>0</v>
      </c>
      <c r="D463" s="34">
        <v>0</v>
      </c>
      <c r="E463" s="34">
        <v>0</v>
      </c>
      <c r="F463" s="31" t="e">
        <f>(D463-E463)/E463*100</f>
        <v>#DIV/0!</v>
      </c>
      <c r="G463" s="123"/>
      <c r="H463" s="123">
        <v>0</v>
      </c>
      <c r="I463" s="123"/>
      <c r="J463" s="123">
        <v>0</v>
      </c>
      <c r="K463" s="123">
        <v>0</v>
      </c>
      <c r="L463" s="123">
        <v>0</v>
      </c>
      <c r="M463" s="31"/>
      <c r="N463" s="109" t="e">
        <f>D463/D528*100</f>
        <v>#DIV/0!</v>
      </c>
    </row>
    <row r="464" spans="1:14">
      <c r="A464" s="230"/>
      <c r="B464" s="14" t="s">
        <v>29</v>
      </c>
      <c r="C464" s="34">
        <v>0</v>
      </c>
      <c r="D464" s="34">
        <v>0</v>
      </c>
      <c r="E464" s="34">
        <v>0</v>
      </c>
      <c r="F464" s="31"/>
      <c r="G464" s="123"/>
      <c r="H464" s="123">
        <v>0</v>
      </c>
      <c r="I464" s="123"/>
      <c r="J464" s="123">
        <v>0</v>
      </c>
      <c r="K464" s="123">
        <v>0</v>
      </c>
      <c r="L464" s="123">
        <v>0</v>
      </c>
      <c r="M464" s="31"/>
      <c r="N464" s="109"/>
    </row>
    <row r="465" spans="1:14">
      <c r="A465" s="230"/>
      <c r="B465" s="14" t="s">
        <v>30</v>
      </c>
      <c r="C465" s="34">
        <v>0</v>
      </c>
      <c r="D465" s="34">
        <v>0.24899199999999999</v>
      </c>
      <c r="E465" s="34">
        <v>0</v>
      </c>
      <c r="F465" s="31"/>
      <c r="G465" s="123">
        <v>1</v>
      </c>
      <c r="H465" s="123">
        <v>13.196571</v>
      </c>
      <c r="I465" s="123">
        <v>0</v>
      </c>
      <c r="J465" s="123">
        <v>0</v>
      </c>
      <c r="K465" s="123">
        <v>0</v>
      </c>
      <c r="L465" s="123">
        <v>0</v>
      </c>
      <c r="M465" s="31" t="e">
        <f>(K465-L465)/L465*100</f>
        <v>#DIV/0!</v>
      </c>
      <c r="N465" s="109"/>
    </row>
    <row r="466" spans="1:14" ht="14.25" thickBot="1">
      <c r="A466" s="216"/>
      <c r="B466" s="15" t="s">
        <v>31</v>
      </c>
      <c r="C466" s="16">
        <f t="shared" ref="C466:K466" si="126">C454+C456+C457+C458+C459+C460+C461+C462</f>
        <v>56.111781000000001</v>
      </c>
      <c r="D466" s="16">
        <f t="shared" si="126"/>
        <v>708.57175800000016</v>
      </c>
      <c r="E466" s="16">
        <v>1013.7587000000001</v>
      </c>
      <c r="F466" s="16">
        <f>(D466-E466)/E466*100</f>
        <v>-30.104495478065925</v>
      </c>
      <c r="G466" s="16">
        <f t="shared" si="126"/>
        <v>6894</v>
      </c>
      <c r="H466" s="16">
        <f t="shared" si="126"/>
        <v>452328.0066149999</v>
      </c>
      <c r="I466" s="16">
        <f t="shared" si="126"/>
        <v>299</v>
      </c>
      <c r="J466" s="16">
        <f t="shared" si="126"/>
        <v>41.002184999999997</v>
      </c>
      <c r="K466" s="16">
        <f t="shared" si="126"/>
        <v>380.03374799999995</v>
      </c>
      <c r="L466" s="16">
        <v>650.84119999999996</v>
      </c>
      <c r="M466" s="16">
        <f>(K466-L466)/L466*100</f>
        <v>-41.608836687044402</v>
      </c>
      <c r="N466" s="110">
        <f>D466/D531*100</f>
        <v>4.7220026140812879</v>
      </c>
    </row>
    <row r="467" spans="1:14" ht="14.25" thickTop="1">
      <c r="A467" s="230" t="s">
        <v>36</v>
      </c>
      <c r="B467" s="176" t="s">
        <v>19</v>
      </c>
      <c r="C467" s="32">
        <v>25.009990999999999</v>
      </c>
      <c r="D467" s="32">
        <v>212.288454</v>
      </c>
      <c r="E467" s="32">
        <v>344.50560000000002</v>
      </c>
      <c r="F467" s="34">
        <f>(D467-E467)/E467*100</f>
        <v>-38.378808936632673</v>
      </c>
      <c r="G467" s="31">
        <v>1795</v>
      </c>
      <c r="H467" s="31">
        <v>200283.02694400001</v>
      </c>
      <c r="I467" s="33">
        <v>170</v>
      </c>
      <c r="J467" s="31">
        <v>2.9147889999999999</v>
      </c>
      <c r="K467" s="31">
        <v>105.19391400000001</v>
      </c>
      <c r="L467" s="31">
        <v>147.72790000000001</v>
      </c>
      <c r="M467" s="31">
        <f>(K467-L467)/L467*100</f>
        <v>-28.792114421175686</v>
      </c>
      <c r="N467" s="109">
        <f>D467/D519*100</f>
        <v>2.9353847929327763</v>
      </c>
    </row>
    <row r="468" spans="1:14">
      <c r="A468" s="230"/>
      <c r="B468" s="176" t="s">
        <v>20</v>
      </c>
      <c r="C468" s="31">
        <v>11.489560000000001</v>
      </c>
      <c r="D468" s="31">
        <v>92.589464000000007</v>
      </c>
      <c r="E468" s="31">
        <v>29.741599999999998</v>
      </c>
      <c r="F468" s="31">
        <f>(D468-E468)/E468*100</f>
        <v>211.31298921376126</v>
      </c>
      <c r="G468" s="31">
        <v>1041</v>
      </c>
      <c r="H468" s="31">
        <v>20820</v>
      </c>
      <c r="I468" s="33">
        <v>60</v>
      </c>
      <c r="J468" s="31">
        <v>0.81920899999999996</v>
      </c>
      <c r="K468" s="31">
        <v>14.450805000000001</v>
      </c>
      <c r="L468" s="31">
        <v>43.424999999999997</v>
      </c>
      <c r="M468" s="34">
        <f>(K468-L468)/L468*100</f>
        <v>-66.722383419689109</v>
      </c>
      <c r="N468" s="109">
        <f>D468/D520*100</f>
        <v>3.5773052274328774</v>
      </c>
    </row>
    <row r="469" spans="1:14">
      <c r="A469" s="230"/>
      <c r="B469" s="176" t="s">
        <v>21</v>
      </c>
      <c r="C469" s="31">
        <v>8.3017999999999995E-2</v>
      </c>
      <c r="D469" s="31">
        <v>1.6886779999999999</v>
      </c>
      <c r="E469" s="31">
        <v>0</v>
      </c>
      <c r="F469" s="31"/>
      <c r="G469" s="31">
        <v>5</v>
      </c>
      <c r="H469" s="31">
        <v>2155</v>
      </c>
      <c r="I469" s="33">
        <v>0</v>
      </c>
      <c r="J469" s="31">
        <v>0</v>
      </c>
      <c r="K469" s="31">
        <v>0</v>
      </c>
      <c r="L469" s="31">
        <v>0</v>
      </c>
      <c r="M469" s="34"/>
      <c r="N469" s="109"/>
    </row>
    <row r="470" spans="1:14">
      <c r="A470" s="230"/>
      <c r="B470" s="176" t="s">
        <v>22</v>
      </c>
      <c r="C470" s="31">
        <v>0.33273399999999997</v>
      </c>
      <c r="D470" s="31">
        <v>2.0332880000000002</v>
      </c>
      <c r="E470" s="31">
        <v>1.9001999999999999</v>
      </c>
      <c r="F470" s="31">
        <f>(D470-E470)/E470*100</f>
        <v>7.0038943269129739</v>
      </c>
      <c r="G470" s="31">
        <v>109</v>
      </c>
      <c r="H470" s="31">
        <v>6916.9</v>
      </c>
      <c r="I470" s="33">
        <v>0</v>
      </c>
      <c r="J470" s="31">
        <v>0</v>
      </c>
      <c r="K470" s="31">
        <v>0</v>
      </c>
      <c r="L470" s="31">
        <v>1.1515</v>
      </c>
      <c r="M470" s="34">
        <f t="shared" ref="M470:M475" si="127">(K470-L470)/L470*100</f>
        <v>-100</v>
      </c>
      <c r="N470" s="109">
        <f>D470/D522*100</f>
        <v>0.37047767159912137</v>
      </c>
    </row>
    <row r="471" spans="1:14">
      <c r="A471" s="230"/>
      <c r="B471" s="176" t="s">
        <v>23</v>
      </c>
      <c r="C471" s="31">
        <v>2.8302000000000001E-2</v>
      </c>
      <c r="D471" s="31">
        <v>0.81792799999999999</v>
      </c>
      <c r="E471" s="31">
        <v>0.66169999999999995</v>
      </c>
      <c r="F471" s="31"/>
      <c r="G471" s="31">
        <v>13</v>
      </c>
      <c r="H471" s="31">
        <v>7041</v>
      </c>
      <c r="I471" s="33">
        <v>0</v>
      </c>
      <c r="J471" s="31">
        <v>0</v>
      </c>
      <c r="K471" s="31">
        <v>0</v>
      </c>
      <c r="L471" s="31">
        <v>0</v>
      </c>
      <c r="M471" s="34"/>
      <c r="N471" s="109">
        <f>D471/D523*100</f>
        <v>4.9686866216481045</v>
      </c>
    </row>
    <row r="472" spans="1:14">
      <c r="A472" s="230"/>
      <c r="B472" s="176" t="s">
        <v>24</v>
      </c>
      <c r="C472" s="31">
        <v>0.51981299999999997</v>
      </c>
      <c r="D472" s="31">
        <v>1.1832119999999999</v>
      </c>
      <c r="E472" s="31">
        <v>0.42449999999999999</v>
      </c>
      <c r="F472" s="31">
        <f>(D472-E472)/E472*100</f>
        <v>178.73074204946994</v>
      </c>
      <c r="G472" s="31">
        <v>20</v>
      </c>
      <c r="H472" s="31">
        <v>376.26860099999999</v>
      </c>
      <c r="I472" s="33">
        <v>0</v>
      </c>
      <c r="J472" s="31">
        <v>0</v>
      </c>
      <c r="K472" s="31">
        <v>0</v>
      </c>
      <c r="L472" s="31">
        <v>0</v>
      </c>
      <c r="M472" s="34"/>
      <c r="N472" s="109">
        <f>D472/D524*100</f>
        <v>0.12353708379895535</v>
      </c>
    </row>
    <row r="473" spans="1:14">
      <c r="A473" s="230"/>
      <c r="B473" s="176" t="s">
        <v>25</v>
      </c>
      <c r="C473" s="33">
        <v>0</v>
      </c>
      <c r="D473" s="33">
        <v>4.4652609999999999</v>
      </c>
      <c r="E473" s="31">
        <v>0</v>
      </c>
      <c r="F473" s="31"/>
      <c r="G473" s="33">
        <v>2</v>
      </c>
      <c r="H473" s="33">
        <v>1653.8</v>
      </c>
      <c r="I473" s="33">
        <v>0</v>
      </c>
      <c r="J473" s="33">
        <v>0</v>
      </c>
      <c r="K473" s="33">
        <v>0</v>
      </c>
      <c r="L473" s="31">
        <v>0</v>
      </c>
      <c r="M473" s="34"/>
      <c r="N473" s="109"/>
    </row>
    <row r="474" spans="1:14">
      <c r="A474" s="230"/>
      <c r="B474" s="176" t="s">
        <v>26</v>
      </c>
      <c r="C474" s="31">
        <v>15.438126</v>
      </c>
      <c r="D474" s="31">
        <v>41.454729</v>
      </c>
      <c r="E474" s="31">
        <v>73.025899999999993</v>
      </c>
      <c r="F474" s="31">
        <f>(D474-E474)/E474*100</f>
        <v>-43.23284067707484</v>
      </c>
      <c r="G474" s="31">
        <v>1609</v>
      </c>
      <c r="H474" s="31">
        <v>367827.94</v>
      </c>
      <c r="I474" s="33">
        <v>36</v>
      </c>
      <c r="J474" s="31">
        <v>1.4970969999999999</v>
      </c>
      <c r="K474" s="31">
        <v>6.3217540000000003</v>
      </c>
      <c r="L474" s="31">
        <v>2.8306</v>
      </c>
      <c r="M474" s="34">
        <f t="shared" si="127"/>
        <v>123.33618314138346</v>
      </c>
      <c r="N474" s="109">
        <f>D474/D526*100</f>
        <v>2.8639011395451122</v>
      </c>
    </row>
    <row r="475" spans="1:14">
      <c r="A475" s="230"/>
      <c r="B475" s="176" t="s">
        <v>27</v>
      </c>
      <c r="C475" s="31">
        <v>0</v>
      </c>
      <c r="D475" s="34">
        <v>0</v>
      </c>
      <c r="E475" s="31">
        <v>0</v>
      </c>
      <c r="F475" s="31"/>
      <c r="G475" s="34">
        <v>0</v>
      </c>
      <c r="H475" s="34">
        <v>0</v>
      </c>
      <c r="I475" s="33">
        <v>0</v>
      </c>
      <c r="J475" s="31">
        <v>0</v>
      </c>
      <c r="K475" s="31">
        <v>0</v>
      </c>
      <c r="L475" s="31">
        <v>0</v>
      </c>
      <c r="M475" s="34" t="e">
        <f t="shared" si="127"/>
        <v>#DIV/0!</v>
      </c>
      <c r="N475" s="109">
        <f>D475/D527*100</f>
        <v>0</v>
      </c>
    </row>
    <row r="476" spans="1:14">
      <c r="A476" s="230"/>
      <c r="B476" s="14" t="s">
        <v>28</v>
      </c>
      <c r="C476" s="34">
        <v>0</v>
      </c>
      <c r="D476" s="34">
        <v>0</v>
      </c>
      <c r="E476" s="41">
        <v>0</v>
      </c>
      <c r="F476" s="31"/>
      <c r="G476" s="34">
        <v>0</v>
      </c>
      <c r="H476" s="34">
        <v>0</v>
      </c>
      <c r="I476" s="33">
        <v>0</v>
      </c>
      <c r="J476" s="31">
        <v>0</v>
      </c>
      <c r="K476" s="31">
        <v>0</v>
      </c>
      <c r="L476" s="41">
        <v>0</v>
      </c>
      <c r="M476" s="31"/>
      <c r="N476" s="109"/>
    </row>
    <row r="477" spans="1:14">
      <c r="A477" s="230"/>
      <c r="B477" s="14" t="s">
        <v>29</v>
      </c>
      <c r="C477" s="34">
        <v>0</v>
      </c>
      <c r="D477" s="34">
        <v>0</v>
      </c>
      <c r="E477" s="41">
        <v>0</v>
      </c>
      <c r="F477" s="31"/>
      <c r="G477" s="34">
        <v>0</v>
      </c>
      <c r="H477" s="34">
        <v>0</v>
      </c>
      <c r="I477" s="33">
        <v>0</v>
      </c>
      <c r="J477" s="31">
        <v>0</v>
      </c>
      <c r="K477" s="31">
        <v>0</v>
      </c>
      <c r="L477" s="41">
        <v>0</v>
      </c>
      <c r="M477" s="31"/>
      <c r="N477" s="109">
        <f>D477/D529*100</f>
        <v>0</v>
      </c>
    </row>
    <row r="478" spans="1:14">
      <c r="A478" s="230"/>
      <c r="B478" s="14" t="s">
        <v>30</v>
      </c>
      <c r="C478" s="41">
        <v>0</v>
      </c>
      <c r="D478" s="41">
        <v>0</v>
      </c>
      <c r="E478" s="41">
        <v>0</v>
      </c>
      <c r="F478" s="31"/>
      <c r="G478" s="33">
        <v>0</v>
      </c>
      <c r="H478" s="33">
        <v>0</v>
      </c>
      <c r="I478" s="34">
        <v>0</v>
      </c>
      <c r="J478" s="34">
        <v>0</v>
      </c>
      <c r="K478" s="34">
        <v>0</v>
      </c>
      <c r="L478" s="34">
        <v>0</v>
      </c>
      <c r="M478" s="31"/>
      <c r="N478" s="109"/>
    </row>
    <row r="479" spans="1:14" ht="14.25" thickBot="1">
      <c r="A479" s="216"/>
      <c r="B479" s="15" t="s">
        <v>31</v>
      </c>
      <c r="C479" s="16">
        <f t="shared" ref="C479:K479" si="128">C467+C469+C470+C471+C472+C473+C474+C475</f>
        <v>41.411983999999997</v>
      </c>
      <c r="D479" s="16">
        <f t="shared" si="128"/>
        <v>263.93155000000002</v>
      </c>
      <c r="E479" s="16">
        <v>420.5179</v>
      </c>
      <c r="F479" s="16">
        <f t="shared" ref="F479:F485" si="129">(D479-E479)/E479*100</f>
        <v>-37.23654807559916</v>
      </c>
      <c r="G479" s="16">
        <f t="shared" si="128"/>
        <v>3553</v>
      </c>
      <c r="H479" s="16">
        <f t="shared" si="128"/>
        <v>586253.93554500001</v>
      </c>
      <c r="I479" s="16">
        <f t="shared" si="128"/>
        <v>206</v>
      </c>
      <c r="J479" s="16">
        <f t="shared" si="128"/>
        <v>4.411886</v>
      </c>
      <c r="K479" s="16">
        <f t="shared" si="128"/>
        <v>111.51566800000001</v>
      </c>
      <c r="L479" s="16">
        <v>151.71</v>
      </c>
      <c r="M479" s="16">
        <f>(K479-L479)/L479*100</f>
        <v>-26.49418759475315</v>
      </c>
      <c r="N479" s="110">
        <f>D479/D531*100</f>
        <v>1.7588698038943376</v>
      </c>
    </row>
    <row r="480" spans="1:14" ht="14.25" thickTop="1">
      <c r="A480" s="233" t="s">
        <v>40</v>
      </c>
      <c r="B480" s="18" t="s">
        <v>19</v>
      </c>
      <c r="C480" s="34">
        <v>60.058151000000002</v>
      </c>
      <c r="D480" s="34">
        <v>642.53196000000003</v>
      </c>
      <c r="E480" s="34">
        <v>728.53144499999996</v>
      </c>
      <c r="F480" s="117">
        <f t="shared" si="129"/>
        <v>-11.804498706298112</v>
      </c>
      <c r="G480" s="34">
        <v>5873</v>
      </c>
      <c r="H480" s="34">
        <v>562816.12768000003</v>
      </c>
      <c r="I480" s="34">
        <v>506</v>
      </c>
      <c r="J480" s="34">
        <v>69.47</v>
      </c>
      <c r="K480" s="34">
        <v>330.88</v>
      </c>
      <c r="L480" s="31">
        <v>339.31</v>
      </c>
      <c r="M480" s="34">
        <f>(K480-L480)/L480*100</f>
        <v>-2.4844537443635635</v>
      </c>
      <c r="N480" s="112">
        <f t="shared" ref="N480:N488" si="130">D480/D519*100</f>
        <v>8.8845083602958965</v>
      </c>
    </row>
    <row r="481" spans="1:14">
      <c r="A481" s="230"/>
      <c r="B481" s="176" t="s">
        <v>20</v>
      </c>
      <c r="C481" s="34">
        <v>22.769915000000001</v>
      </c>
      <c r="D481" s="34">
        <v>238.11295699999999</v>
      </c>
      <c r="E481" s="34">
        <v>209.37681699999999</v>
      </c>
      <c r="F481" s="31">
        <f t="shared" si="129"/>
        <v>13.724604477104076</v>
      </c>
      <c r="G481" s="34">
        <v>2984</v>
      </c>
      <c r="H481" s="34">
        <v>59680</v>
      </c>
      <c r="I481" s="34">
        <v>240</v>
      </c>
      <c r="J481" s="34">
        <v>28.8</v>
      </c>
      <c r="K481" s="34">
        <v>125.97</v>
      </c>
      <c r="L481" s="31">
        <v>106.33</v>
      </c>
      <c r="M481" s="34">
        <f>(K481-L481)/L481*100</f>
        <v>18.470798457631901</v>
      </c>
      <c r="N481" s="109">
        <f t="shared" si="130"/>
        <v>9.1997802881286788</v>
      </c>
    </row>
    <row r="482" spans="1:14">
      <c r="A482" s="230"/>
      <c r="B482" s="176" t="s">
        <v>21</v>
      </c>
      <c r="C482" s="34">
        <v>1.1613180000000001</v>
      </c>
      <c r="D482" s="34">
        <v>32.408957000000001</v>
      </c>
      <c r="E482" s="34">
        <v>6.9593980000000002</v>
      </c>
      <c r="F482" s="31">
        <f t="shared" si="129"/>
        <v>365.68621308912066</v>
      </c>
      <c r="G482" s="34">
        <v>29</v>
      </c>
      <c r="H482" s="34">
        <v>73443.580990000002</v>
      </c>
      <c r="I482" s="34">
        <v>1</v>
      </c>
      <c r="J482" s="34"/>
      <c r="K482" s="34">
        <v>0.3</v>
      </c>
      <c r="L482" s="31"/>
      <c r="M482" s="34"/>
      <c r="N482" s="109">
        <f t="shared" si="130"/>
        <v>13.093449445087938</v>
      </c>
    </row>
    <row r="483" spans="1:14">
      <c r="A483" s="230"/>
      <c r="B483" s="176" t="s">
        <v>22</v>
      </c>
      <c r="C483" s="34">
        <v>4.4521290000000002</v>
      </c>
      <c r="D483" s="34">
        <v>166.19815700000001</v>
      </c>
      <c r="E483" s="34">
        <v>67.310914999999994</v>
      </c>
      <c r="F483" s="31">
        <f t="shared" si="129"/>
        <v>146.91115400823182</v>
      </c>
      <c r="G483" s="34">
        <v>4749</v>
      </c>
      <c r="H483" s="34">
        <v>255651.98675000001</v>
      </c>
      <c r="I483" s="34">
        <v>289</v>
      </c>
      <c r="J483" s="34">
        <v>13.53</v>
      </c>
      <c r="K483" s="34">
        <v>47.91</v>
      </c>
      <c r="L483" s="31">
        <v>26.35</v>
      </c>
      <c r="M483" s="34">
        <f>(K483-L483)/L483*100</f>
        <v>81.821631878557852</v>
      </c>
      <c r="N483" s="109">
        <f t="shared" si="130"/>
        <v>30.2823339484742</v>
      </c>
    </row>
    <row r="484" spans="1:14">
      <c r="A484" s="230"/>
      <c r="B484" s="176" t="s">
        <v>23</v>
      </c>
      <c r="C484" s="34">
        <v>0</v>
      </c>
      <c r="D484" s="34">
        <v>0.28301999999999999</v>
      </c>
      <c r="E484" s="34">
        <v>0.56603999999999999</v>
      </c>
      <c r="F484" s="31">
        <f t="shared" si="129"/>
        <v>-50</v>
      </c>
      <c r="G484" s="34">
        <v>3</v>
      </c>
      <c r="H484" s="34">
        <v>1500.3000000000002</v>
      </c>
      <c r="I484" s="34"/>
      <c r="J484" s="34"/>
      <c r="K484" s="34"/>
      <c r="L484" s="31"/>
      <c r="M484" s="34" t="e">
        <f>(K484-L484)/L484*100</f>
        <v>#DIV/0!</v>
      </c>
      <c r="N484" s="109">
        <f t="shared" si="130"/>
        <v>1.7192683068177717</v>
      </c>
    </row>
    <row r="485" spans="1:14">
      <c r="A485" s="230"/>
      <c r="B485" s="176" t="s">
        <v>24</v>
      </c>
      <c r="C485" s="34">
        <v>17.111526999999999</v>
      </c>
      <c r="D485" s="34">
        <v>45.909644</v>
      </c>
      <c r="E485" s="34">
        <v>82.622707000000005</v>
      </c>
      <c r="F485" s="31">
        <f t="shared" si="129"/>
        <v>-44.434592296764137</v>
      </c>
      <c r="G485" s="34">
        <v>87</v>
      </c>
      <c r="H485" s="34">
        <v>42531.072400000005</v>
      </c>
      <c r="I485" s="34">
        <v>8</v>
      </c>
      <c r="J485" s="34"/>
      <c r="K485" s="34">
        <v>23.36</v>
      </c>
      <c r="L485" s="31">
        <v>71.510000000000005</v>
      </c>
      <c r="M485" s="34">
        <f>(K485-L485)/L485*100</f>
        <v>-67.333240106278851</v>
      </c>
      <c r="N485" s="109">
        <f t="shared" si="130"/>
        <v>4.7933451807522305</v>
      </c>
    </row>
    <row r="486" spans="1:14">
      <c r="A486" s="230"/>
      <c r="B486" s="176" t="s">
        <v>25</v>
      </c>
      <c r="C486" s="34">
        <v>3.8040000000000003</v>
      </c>
      <c r="D486" s="34">
        <v>84.287985000000006</v>
      </c>
      <c r="E486" s="34">
        <v>21.548553999999999</v>
      </c>
      <c r="F486" s="31"/>
      <c r="G486" s="34">
        <v>44</v>
      </c>
      <c r="H486" s="34">
        <v>3636.6220790000002</v>
      </c>
      <c r="I486" s="34">
        <v>9</v>
      </c>
      <c r="J486" s="34"/>
      <c r="K486" s="34">
        <v>116.09</v>
      </c>
      <c r="L486" s="31">
        <v>10.27</v>
      </c>
      <c r="M486" s="34"/>
      <c r="N486" s="109">
        <f t="shared" si="130"/>
        <v>1.8611868734231758</v>
      </c>
    </row>
    <row r="487" spans="1:14">
      <c r="A487" s="230"/>
      <c r="B487" s="176" t="s">
        <v>26</v>
      </c>
      <c r="C487" s="34">
        <v>10.174324000000002</v>
      </c>
      <c r="D487" s="34">
        <v>123.17087500000001</v>
      </c>
      <c r="E487" s="34">
        <v>117.831992</v>
      </c>
      <c r="F487" s="31">
        <f>(D487-E487)/E487*100</f>
        <v>4.5309282389115593</v>
      </c>
      <c r="G487" s="34">
        <v>3027</v>
      </c>
      <c r="H487" s="34">
        <v>358094.22740000003</v>
      </c>
      <c r="I487" s="34">
        <v>60</v>
      </c>
      <c r="J487" s="34">
        <v>1.52</v>
      </c>
      <c r="K487" s="34">
        <v>17.420000000000002</v>
      </c>
      <c r="L487" s="31">
        <v>3.33</v>
      </c>
      <c r="M487" s="34">
        <f>(K487-L487)/L487*100</f>
        <v>423.12312312312315</v>
      </c>
      <c r="N487" s="109">
        <f t="shared" si="130"/>
        <v>8.5092634249585526</v>
      </c>
    </row>
    <row r="488" spans="1:14">
      <c r="A488" s="230"/>
      <c r="B488" s="176" t="s">
        <v>27</v>
      </c>
      <c r="C488" s="34">
        <v>0.17651</v>
      </c>
      <c r="D488" s="34">
        <v>0.27207399999999998</v>
      </c>
      <c r="E488" s="34">
        <v>1.3280190000000001</v>
      </c>
      <c r="F488" s="31">
        <f>(D488-E488)/E488*100</f>
        <v>-79.512793115158757</v>
      </c>
      <c r="G488" s="34">
        <v>9</v>
      </c>
      <c r="H488" s="34">
        <v>331.1</v>
      </c>
      <c r="I488" s="31"/>
      <c r="J488" s="31"/>
      <c r="K488" s="31"/>
      <c r="L488" s="31"/>
      <c r="M488" s="31"/>
      <c r="N488" s="109">
        <f t="shared" si="130"/>
        <v>1.0116251334600865</v>
      </c>
    </row>
    <row r="489" spans="1:14">
      <c r="A489" s="230"/>
      <c r="B489" s="14" t="s">
        <v>28</v>
      </c>
      <c r="C489" s="34">
        <v>0</v>
      </c>
      <c r="D489" s="34">
        <v>0</v>
      </c>
      <c r="E489" s="34">
        <v>0</v>
      </c>
      <c r="F489" s="31"/>
      <c r="G489" s="34">
        <v>0</v>
      </c>
      <c r="H489" s="34">
        <v>0</v>
      </c>
      <c r="I489" s="34"/>
      <c r="J489" s="34"/>
      <c r="K489" s="34"/>
      <c r="L489" s="34"/>
      <c r="M489" s="31"/>
      <c r="N489" s="109"/>
    </row>
    <row r="490" spans="1:14">
      <c r="A490" s="230"/>
      <c r="B490" s="14" t="s">
        <v>29</v>
      </c>
      <c r="C490" s="34">
        <v>0</v>
      </c>
      <c r="D490" s="34">
        <v>0</v>
      </c>
      <c r="E490" s="34">
        <v>0</v>
      </c>
      <c r="F490" s="31" t="e">
        <f>(D490-E490)/E490*100</f>
        <v>#DIV/0!</v>
      </c>
      <c r="G490" s="34">
        <v>0</v>
      </c>
      <c r="H490" s="34">
        <v>0</v>
      </c>
      <c r="I490" s="34"/>
      <c r="J490" s="34"/>
      <c r="K490" s="34"/>
      <c r="L490" s="34"/>
      <c r="M490" s="31"/>
      <c r="N490" s="109">
        <f>D490/D529*100</f>
        <v>0</v>
      </c>
    </row>
    <row r="491" spans="1:14">
      <c r="A491" s="230"/>
      <c r="B491" s="14" t="s">
        <v>30</v>
      </c>
      <c r="C491" s="34">
        <v>0</v>
      </c>
      <c r="D491" s="34">
        <v>0</v>
      </c>
      <c r="E491" s="34">
        <v>0</v>
      </c>
      <c r="F491" s="31"/>
      <c r="G491" s="34">
        <v>0</v>
      </c>
      <c r="H491" s="34">
        <v>0</v>
      </c>
      <c r="I491" s="34"/>
      <c r="J491" s="34"/>
      <c r="K491" s="34"/>
      <c r="L491" s="34"/>
      <c r="M491" s="31"/>
      <c r="N491" s="109"/>
    </row>
    <row r="492" spans="1:14" ht="14.25" thickBot="1">
      <c r="A492" s="216"/>
      <c r="B492" s="15" t="s">
        <v>31</v>
      </c>
      <c r="C492" s="16">
        <f t="shared" ref="C492:K492" si="131">C480+C482+C483+C484+C485+C486+C487+C488</f>
        <v>96.937958999999992</v>
      </c>
      <c r="D492" s="16">
        <f t="shared" si="131"/>
        <v>1095.062672</v>
      </c>
      <c r="E492" s="16">
        <v>1026.6990699999999</v>
      </c>
      <c r="F492" s="16">
        <f>(D492-E492)/E492*100</f>
        <v>6.6585822464999538</v>
      </c>
      <c r="G492" s="16">
        <f t="shared" si="131"/>
        <v>13821</v>
      </c>
      <c r="H492" s="16">
        <f t="shared" si="131"/>
        <v>1298005.0172990004</v>
      </c>
      <c r="I492" s="16">
        <f t="shared" si="131"/>
        <v>873</v>
      </c>
      <c r="J492" s="16">
        <f t="shared" si="131"/>
        <v>84.52</v>
      </c>
      <c r="K492" s="16">
        <f t="shared" si="131"/>
        <v>535.96</v>
      </c>
      <c r="L492" s="16">
        <v>450.77</v>
      </c>
      <c r="M492" s="16">
        <f>(K492-L492)/L492*100</f>
        <v>18.898773210284638</v>
      </c>
      <c r="N492" s="110">
        <f>D492/D531*100</f>
        <v>7.2976219294459082</v>
      </c>
    </row>
    <row r="493" spans="1:14" ht="14.25" thickTop="1">
      <c r="A493" s="215" t="s">
        <v>67</v>
      </c>
      <c r="B493" s="18" t="s">
        <v>19</v>
      </c>
      <c r="C493" s="32">
        <v>35.794424000000049</v>
      </c>
      <c r="D493" s="32">
        <v>375.56609400000002</v>
      </c>
      <c r="E493" s="32">
        <v>198.154042</v>
      </c>
      <c r="F493" s="117">
        <f>(D493-E493)/E493*100</f>
        <v>89.532391168684825</v>
      </c>
      <c r="G493" s="31">
        <v>3218</v>
      </c>
      <c r="H493" s="31">
        <v>294714.63939800003</v>
      </c>
      <c r="I493" s="31">
        <v>268</v>
      </c>
      <c r="J493" s="31">
        <v>10.410690000000002</v>
      </c>
      <c r="K493" s="31">
        <v>43.555728000000002</v>
      </c>
      <c r="L493" s="31">
        <v>93.714440999999994</v>
      </c>
      <c r="M493" s="32">
        <f>(K493-L493)/L493*100</f>
        <v>-53.522928232586899</v>
      </c>
      <c r="N493" s="114">
        <f>D493/D519*100</f>
        <v>5.1930803597484472</v>
      </c>
    </row>
    <row r="494" spans="1:14">
      <c r="A494" s="215"/>
      <c r="B494" s="176" t="s">
        <v>20</v>
      </c>
      <c r="C494" s="32">
        <v>14.474174000000005</v>
      </c>
      <c r="D494" s="32">
        <v>150.499177</v>
      </c>
      <c r="E494" s="32">
        <v>73.769914</v>
      </c>
      <c r="F494" s="31">
        <f>(D494-E494)/E494*100</f>
        <v>104.01159339836022</v>
      </c>
      <c r="G494" s="31">
        <v>1755</v>
      </c>
      <c r="H494" s="31">
        <v>35100</v>
      </c>
      <c r="I494" s="31">
        <v>131</v>
      </c>
      <c r="J494" s="31">
        <v>4.2677499999999995</v>
      </c>
      <c r="K494" s="31">
        <v>18.847539999999999</v>
      </c>
      <c r="L494" s="31">
        <v>34.200425000000003</v>
      </c>
      <c r="M494" s="34">
        <f>(K494-L494)/L494*100</f>
        <v>-44.890918753202634</v>
      </c>
      <c r="N494" s="114">
        <f>D494/D520*100</f>
        <v>5.8147165924456141</v>
      </c>
    </row>
    <row r="495" spans="1:14">
      <c r="A495" s="215"/>
      <c r="B495" s="176" t="s">
        <v>21</v>
      </c>
      <c r="C495" s="32">
        <v>0</v>
      </c>
      <c r="D495" s="32">
        <v>21.258769999999998</v>
      </c>
      <c r="E495" s="32">
        <v>28.814549</v>
      </c>
      <c r="F495" s="31">
        <f>(D495-E495)/E495*100</f>
        <v>-26.222097038548135</v>
      </c>
      <c r="G495" s="31">
        <v>9</v>
      </c>
      <c r="H495" s="31">
        <v>19319.484451</v>
      </c>
      <c r="I495" s="31">
        <v>2</v>
      </c>
      <c r="J495" s="31">
        <v>0</v>
      </c>
      <c r="K495" s="31">
        <v>21.3109</v>
      </c>
      <c r="L495" s="31">
        <v>22.300699999999999</v>
      </c>
      <c r="M495" s="31"/>
      <c r="N495" s="114">
        <f>D495/D521*100</f>
        <v>8.5886944852854121</v>
      </c>
    </row>
    <row r="496" spans="1:14">
      <c r="A496" s="215"/>
      <c r="B496" s="176" t="s">
        <v>22</v>
      </c>
      <c r="C496" s="32">
        <v>0.57547300000000234</v>
      </c>
      <c r="D496" s="32">
        <v>35.447164000000001</v>
      </c>
      <c r="E496" s="32">
        <v>18.804058999999999</v>
      </c>
      <c r="F496" s="31">
        <f>(D496-E496)/E496*100</f>
        <v>88.508044991775463</v>
      </c>
      <c r="G496" s="31">
        <v>399</v>
      </c>
      <c r="H496" s="31">
        <v>335097.98639999999</v>
      </c>
      <c r="I496" s="31">
        <v>62</v>
      </c>
      <c r="J496" s="31">
        <v>5.0000000000000266E-2</v>
      </c>
      <c r="K496" s="31">
        <v>2.5834000000000001</v>
      </c>
      <c r="L496" s="31">
        <v>1.0398000000000001</v>
      </c>
      <c r="M496" s="31"/>
      <c r="N496" s="114">
        <f>D496/D522*100</f>
        <v>6.4586929070117938</v>
      </c>
    </row>
    <row r="497" spans="1:14">
      <c r="A497" s="215"/>
      <c r="B497" s="176" t="s">
        <v>23</v>
      </c>
      <c r="C497" s="32">
        <v>0</v>
      </c>
      <c r="D497" s="32">
        <v>0</v>
      </c>
      <c r="E497" s="32">
        <v>0</v>
      </c>
      <c r="F497" s="31"/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/>
      <c r="N497" s="114"/>
    </row>
    <row r="498" spans="1:14">
      <c r="A498" s="215"/>
      <c r="B498" s="176" t="s">
        <v>24</v>
      </c>
      <c r="C498" s="32">
        <v>0.26415200000000016</v>
      </c>
      <c r="D498" s="32">
        <v>2.5167790000000001</v>
      </c>
      <c r="E498" s="32">
        <v>5.7274589999999996</v>
      </c>
      <c r="F498" s="31">
        <f>(D498-E498)/E498*100</f>
        <v>-56.057668854547885</v>
      </c>
      <c r="G498" s="31">
        <v>16</v>
      </c>
      <c r="H498" s="31">
        <v>943.47537499999999</v>
      </c>
      <c r="I498" s="31">
        <v>1</v>
      </c>
      <c r="J498" s="31">
        <v>0</v>
      </c>
      <c r="K498" s="31">
        <v>0</v>
      </c>
      <c r="L498" s="31">
        <v>0</v>
      </c>
      <c r="M498" s="31"/>
      <c r="N498" s="114">
        <f>D498/D524*100</f>
        <v>0.26277246869238235</v>
      </c>
    </row>
    <row r="499" spans="1:14">
      <c r="A499" s="215"/>
      <c r="B499" s="176" t="s">
        <v>25</v>
      </c>
      <c r="C499" s="32">
        <v>0</v>
      </c>
      <c r="D499" s="32">
        <v>0</v>
      </c>
      <c r="E499" s="32">
        <v>0</v>
      </c>
      <c r="F499" s="31"/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/>
      <c r="N499" s="114"/>
    </row>
    <row r="500" spans="1:14">
      <c r="A500" s="215"/>
      <c r="B500" s="176" t="s">
        <v>26</v>
      </c>
      <c r="C500" s="32">
        <v>2.7709810000000061</v>
      </c>
      <c r="D500" s="32">
        <v>97.859126000000003</v>
      </c>
      <c r="E500" s="32">
        <v>60.693286999999998</v>
      </c>
      <c r="F500" s="31">
        <f>(D500-E500)/E500*100</f>
        <v>61.235502041601421</v>
      </c>
      <c r="G500" s="31">
        <v>1724</v>
      </c>
      <c r="H500" s="31">
        <v>963162.62</v>
      </c>
      <c r="I500" s="31">
        <v>53</v>
      </c>
      <c r="J500" s="31">
        <v>0.5600000000000005</v>
      </c>
      <c r="K500" s="31">
        <v>14.430559000000001</v>
      </c>
      <c r="L500" s="31">
        <v>51.362327999999998</v>
      </c>
      <c r="M500" s="31"/>
      <c r="N500" s="114">
        <f>D500/D526*100</f>
        <v>6.7606005207822912</v>
      </c>
    </row>
    <row r="501" spans="1:14">
      <c r="A501" s="215"/>
      <c r="B501" s="176" t="s">
        <v>27</v>
      </c>
      <c r="C501" s="32">
        <v>0</v>
      </c>
      <c r="D501" s="32">
        <v>2.1036790000000001</v>
      </c>
      <c r="E501" s="32">
        <v>0</v>
      </c>
      <c r="F501" s="31"/>
      <c r="G501" s="31">
        <v>4</v>
      </c>
      <c r="H501" s="31">
        <v>74.335701999999998</v>
      </c>
      <c r="I501" s="31">
        <v>0</v>
      </c>
      <c r="J501" s="31">
        <v>0</v>
      </c>
      <c r="K501" s="31">
        <v>0</v>
      </c>
      <c r="L501" s="31">
        <v>0</v>
      </c>
      <c r="M501" s="31"/>
      <c r="N501" s="114">
        <f>D501/D527*100</f>
        <v>7.8218960618514881</v>
      </c>
    </row>
    <row r="502" spans="1:14">
      <c r="A502" s="215"/>
      <c r="B502" s="14" t="s">
        <v>28</v>
      </c>
      <c r="C502" s="32">
        <v>0</v>
      </c>
      <c r="D502" s="32">
        <v>0</v>
      </c>
      <c r="E502" s="32">
        <v>0</v>
      </c>
      <c r="F502" s="31"/>
      <c r="G502" s="31">
        <v>0</v>
      </c>
      <c r="H502" s="31">
        <v>0</v>
      </c>
      <c r="I502" s="31">
        <v>0</v>
      </c>
      <c r="J502" s="34">
        <v>0</v>
      </c>
      <c r="K502" s="31">
        <v>0</v>
      </c>
      <c r="L502" s="31">
        <v>0</v>
      </c>
      <c r="M502" s="31"/>
      <c r="N502" s="114" t="e">
        <f>D502/D528*100</f>
        <v>#DIV/0!</v>
      </c>
    </row>
    <row r="503" spans="1:14">
      <c r="A503" s="215"/>
      <c r="B503" s="14" t="s">
        <v>29</v>
      </c>
      <c r="C503" s="32">
        <v>0</v>
      </c>
      <c r="D503" s="32">
        <v>0</v>
      </c>
      <c r="E503" s="32">
        <v>0</v>
      </c>
      <c r="F503" s="31"/>
      <c r="G503" s="31">
        <v>0</v>
      </c>
      <c r="H503" s="31">
        <v>0</v>
      </c>
      <c r="I503" s="31">
        <v>0</v>
      </c>
      <c r="J503" s="34">
        <v>0</v>
      </c>
      <c r="K503" s="31">
        <v>0</v>
      </c>
      <c r="L503" s="31">
        <v>0</v>
      </c>
      <c r="M503" s="31"/>
      <c r="N503" s="114"/>
    </row>
    <row r="504" spans="1:14">
      <c r="A504" s="215"/>
      <c r="B504" s="14" t="s">
        <v>30</v>
      </c>
      <c r="C504" s="32">
        <v>0</v>
      </c>
      <c r="D504" s="32">
        <v>2.1036790000000001</v>
      </c>
      <c r="E504" s="32">
        <v>0</v>
      </c>
      <c r="F504" s="31"/>
      <c r="G504" s="31">
        <v>4</v>
      </c>
      <c r="H504" s="31">
        <v>74.335701999999998</v>
      </c>
      <c r="I504" s="31">
        <v>0</v>
      </c>
      <c r="J504" s="34">
        <v>0</v>
      </c>
      <c r="K504" s="31">
        <v>0</v>
      </c>
      <c r="L504" s="31">
        <v>0</v>
      </c>
      <c r="M504" s="31"/>
      <c r="N504" s="114"/>
    </row>
    <row r="505" spans="1:14" ht="14.25" thickBot="1">
      <c r="A505" s="216"/>
      <c r="B505" s="15" t="s">
        <v>31</v>
      </c>
      <c r="C505" s="16">
        <f>C493+C495+C496+C497+C498+C499+C500+C501</f>
        <v>39.40503000000006</v>
      </c>
      <c r="D505" s="16">
        <f>D493+D495+D496+D497+D498+D499+D500+D501</f>
        <v>534.75161200000002</v>
      </c>
      <c r="E505" s="16">
        <v>312.19339600000001</v>
      </c>
      <c r="F505" s="16">
        <f>(D505-E505)/E505*100</f>
        <v>71.28857267691852</v>
      </c>
      <c r="G505" s="16">
        <f t="shared" ref="G505:K505" si="132">G493+G495+G496+G497+G498+G499+G500+G501</f>
        <v>5370</v>
      </c>
      <c r="H505" s="16">
        <f t="shared" si="132"/>
        <v>1613312.5413260001</v>
      </c>
      <c r="I505" s="16">
        <f t="shared" si="132"/>
        <v>386</v>
      </c>
      <c r="J505" s="16">
        <f t="shared" si="132"/>
        <v>11.020690000000004</v>
      </c>
      <c r="K505" s="16">
        <f t="shared" si="132"/>
        <v>81.880587000000006</v>
      </c>
      <c r="L505" s="16">
        <v>168.417269</v>
      </c>
      <c r="M505" s="16">
        <f>(K505-L505)/L505*100</f>
        <v>-51.38230925713443</v>
      </c>
      <c r="N505" s="110">
        <f>D505/D531*100</f>
        <v>3.5636454335626828</v>
      </c>
    </row>
    <row r="506" spans="1:14" ht="14.25" thickTop="1">
      <c r="A506" s="230" t="s">
        <v>43</v>
      </c>
      <c r="B506" s="177" t="s">
        <v>19</v>
      </c>
      <c r="C506" s="94">
        <v>0.42</v>
      </c>
      <c r="D506" s="94">
        <v>5.73</v>
      </c>
      <c r="E506" s="94">
        <v>7.68</v>
      </c>
      <c r="F506" s="117">
        <f>(D506-E506)/E506*100</f>
        <v>-25.390624999999993</v>
      </c>
      <c r="G506" s="95">
        <v>44</v>
      </c>
      <c r="H506" s="95">
        <v>3309.44</v>
      </c>
      <c r="I506" s="95">
        <v>4</v>
      </c>
      <c r="J506" s="95">
        <v>0</v>
      </c>
      <c r="K506" s="95">
        <v>0.19</v>
      </c>
      <c r="L506" s="95">
        <v>0.17</v>
      </c>
      <c r="M506" s="31">
        <f>(K506-L506)/L506*100</f>
        <v>11.764705882352935</v>
      </c>
      <c r="N506" s="113">
        <f>D506/D519*100</f>
        <v>7.9230662556451656E-2</v>
      </c>
    </row>
    <row r="507" spans="1:14">
      <c r="A507" s="230"/>
      <c r="B507" s="176" t="s">
        <v>20</v>
      </c>
      <c r="C507" s="95">
        <v>0.12</v>
      </c>
      <c r="D507" s="95">
        <v>1.59</v>
      </c>
      <c r="E507" s="95">
        <v>2.2400000000000002</v>
      </c>
      <c r="F507" s="31">
        <f>(D507-E507)/E507*100</f>
        <v>-29.017857142857146</v>
      </c>
      <c r="G507" s="95">
        <v>18</v>
      </c>
      <c r="H507" s="95">
        <v>360</v>
      </c>
      <c r="I507" s="95">
        <v>2</v>
      </c>
      <c r="J507" s="95">
        <v>0</v>
      </c>
      <c r="K507" s="95">
        <v>0.19</v>
      </c>
      <c r="L507" s="95">
        <v>0.17</v>
      </c>
      <c r="M507" s="31">
        <f>(K507-L507)/L507*100</f>
        <v>11.764705882352935</v>
      </c>
      <c r="N507" s="109">
        <f>D507/D520*100</f>
        <v>6.1431561064207864E-2</v>
      </c>
    </row>
    <row r="508" spans="1:14">
      <c r="A508" s="230"/>
      <c r="B508" s="176" t="s">
        <v>21</v>
      </c>
      <c r="C508" s="95"/>
      <c r="D508" s="95"/>
      <c r="E508" s="95"/>
      <c r="F508" s="31"/>
      <c r="G508" s="95"/>
      <c r="H508" s="95"/>
      <c r="I508" s="95"/>
      <c r="J508" s="95"/>
      <c r="K508" s="95"/>
      <c r="L508" s="95"/>
      <c r="M508" s="31"/>
      <c r="N508" s="109"/>
    </row>
    <row r="509" spans="1:14">
      <c r="A509" s="230"/>
      <c r="B509" s="176" t="s">
        <v>22</v>
      </c>
      <c r="C509" s="95">
        <v>0.01</v>
      </c>
      <c r="D509" s="95">
        <v>0.13</v>
      </c>
      <c r="E509" s="95">
        <v>0.14000000000000001</v>
      </c>
      <c r="F509" s="31">
        <f>(D509-E509)/E509*100</f>
        <v>-7.1428571428571477</v>
      </c>
      <c r="G509" s="95">
        <v>14</v>
      </c>
      <c r="H509" s="95">
        <v>382.1</v>
      </c>
      <c r="I509" s="95">
        <v>0</v>
      </c>
      <c r="J509" s="95">
        <v>0</v>
      </c>
      <c r="K509" s="95">
        <v>0</v>
      </c>
      <c r="L509" s="95">
        <v>0</v>
      </c>
      <c r="M509" s="31"/>
      <c r="N509" s="109">
        <f>D509/D522*100</f>
        <v>2.3686805463803345E-2</v>
      </c>
    </row>
    <row r="510" spans="1:14">
      <c r="A510" s="230"/>
      <c r="B510" s="176" t="s">
        <v>23</v>
      </c>
      <c r="C510" s="95"/>
      <c r="D510" s="95"/>
      <c r="E510" s="95"/>
      <c r="F510" s="31"/>
      <c r="G510" s="95"/>
      <c r="H510" s="95"/>
      <c r="I510" s="95"/>
      <c r="J510" s="95"/>
      <c r="K510" s="95"/>
      <c r="L510" s="95"/>
      <c r="M510" s="31"/>
      <c r="N510" s="109"/>
    </row>
    <row r="511" spans="1:14">
      <c r="A511" s="230"/>
      <c r="B511" s="176" t="s">
        <v>24</v>
      </c>
      <c r="C511" s="95">
        <v>0</v>
      </c>
      <c r="D511" s="95">
        <v>0</v>
      </c>
      <c r="E511" s="95">
        <v>0</v>
      </c>
      <c r="F511" s="31" t="e">
        <f>(D511-E511)/E511*100</f>
        <v>#DIV/0!</v>
      </c>
      <c r="G511" s="95">
        <v>0</v>
      </c>
      <c r="H511" s="95">
        <v>0</v>
      </c>
      <c r="I511" s="95">
        <v>0</v>
      </c>
      <c r="J511" s="95">
        <v>0</v>
      </c>
      <c r="K511" s="95">
        <v>0</v>
      </c>
      <c r="L511" s="95">
        <v>0</v>
      </c>
      <c r="M511" s="31" t="e">
        <f>(K511-L511)/L511*100</f>
        <v>#DIV/0!</v>
      </c>
      <c r="N511" s="109">
        <f>D511/D524*100</f>
        <v>0</v>
      </c>
    </row>
    <row r="512" spans="1:14">
      <c r="A512" s="230"/>
      <c r="B512" s="176" t="s">
        <v>25</v>
      </c>
      <c r="C512" s="95">
        <v>0</v>
      </c>
      <c r="D512" s="95">
        <v>186.82</v>
      </c>
      <c r="E512" s="95">
        <v>512.1</v>
      </c>
      <c r="F512" s="31"/>
      <c r="G512" s="95">
        <v>15</v>
      </c>
      <c r="H512" s="95">
        <v>3524.83</v>
      </c>
      <c r="I512" s="95">
        <v>0</v>
      </c>
      <c r="J512" s="95">
        <v>0</v>
      </c>
      <c r="K512" s="95">
        <v>0</v>
      </c>
      <c r="L512" s="95">
        <v>91.42</v>
      </c>
      <c r="M512" s="31">
        <f>(K512-L512)/L512*100</f>
        <v>-100</v>
      </c>
      <c r="N512" s="109">
        <f>D512/D525*100</f>
        <v>4.1252253413451241</v>
      </c>
    </row>
    <row r="513" spans="1:14">
      <c r="A513" s="230"/>
      <c r="B513" s="176" t="s">
        <v>26</v>
      </c>
      <c r="C513" s="95">
        <v>0</v>
      </c>
      <c r="D513" s="95">
        <v>0.01</v>
      </c>
      <c r="E513" s="95">
        <v>0.02</v>
      </c>
      <c r="F513" s="31">
        <f>(D513-E513)/E513*100</f>
        <v>-50</v>
      </c>
      <c r="G513" s="95">
        <v>1</v>
      </c>
      <c r="H513" s="95">
        <v>59.5</v>
      </c>
      <c r="I513" s="95">
        <v>0</v>
      </c>
      <c r="J513" s="95">
        <v>0</v>
      </c>
      <c r="K513" s="95">
        <v>0</v>
      </c>
      <c r="L513" s="95">
        <v>0</v>
      </c>
      <c r="M513" s="31" t="e">
        <f>(K513-L513)/L513*100</f>
        <v>#DIV/0!</v>
      </c>
      <c r="N513" s="109">
        <f>D513/D526*100</f>
        <v>6.908502862351633E-4</v>
      </c>
    </row>
    <row r="514" spans="1:14">
      <c r="A514" s="230"/>
      <c r="B514" s="176" t="s">
        <v>27</v>
      </c>
      <c r="C514" s="23"/>
      <c r="D514" s="23"/>
      <c r="E514" s="23"/>
      <c r="F514" s="31"/>
      <c r="G514" s="23"/>
      <c r="H514" s="23"/>
      <c r="I514" s="23"/>
      <c r="J514" s="23"/>
      <c r="K514" s="23"/>
      <c r="L514" s="23"/>
      <c r="M514" s="31"/>
      <c r="N514" s="109"/>
    </row>
    <row r="515" spans="1:14">
      <c r="A515" s="230"/>
      <c r="B515" s="14" t="s">
        <v>28</v>
      </c>
      <c r="C515" s="42"/>
      <c r="D515" s="42"/>
      <c r="E515" s="96"/>
      <c r="F515" s="31"/>
      <c r="G515" s="42"/>
      <c r="H515" s="42"/>
      <c r="I515" s="42"/>
      <c r="J515" s="42"/>
      <c r="K515" s="42"/>
      <c r="L515" s="96"/>
      <c r="M515" s="31"/>
      <c r="N515" s="109"/>
    </row>
    <row r="516" spans="1:14">
      <c r="A516" s="230"/>
      <c r="B516" s="14" t="s">
        <v>29</v>
      </c>
      <c r="C516" s="34"/>
      <c r="D516" s="34"/>
      <c r="E516" s="34"/>
      <c r="F516" s="31"/>
      <c r="G516" s="42"/>
      <c r="H516" s="42"/>
      <c r="I516" s="42"/>
      <c r="J516" s="42"/>
      <c r="K516" s="42"/>
      <c r="L516" s="96"/>
      <c r="M516" s="31"/>
      <c r="N516" s="109"/>
    </row>
    <row r="517" spans="1:14">
      <c r="A517" s="230"/>
      <c r="B517" s="14" t="s">
        <v>30</v>
      </c>
      <c r="C517" s="34"/>
      <c r="D517" s="34"/>
      <c r="E517" s="34"/>
      <c r="F517" s="31"/>
      <c r="G517" s="34"/>
      <c r="H517" s="34"/>
      <c r="I517" s="34"/>
      <c r="J517" s="34"/>
      <c r="K517" s="34"/>
      <c r="L517" s="34"/>
      <c r="M517" s="31"/>
      <c r="N517" s="109"/>
    </row>
    <row r="518" spans="1:14" ht="14.25" thickBot="1">
      <c r="A518" s="216"/>
      <c r="B518" s="15" t="s">
        <v>31</v>
      </c>
      <c r="C518" s="16">
        <f t="shared" ref="C518:K518" si="133">C506+C508+C509+C510+C511+C512+C513+C514</f>
        <v>0.43</v>
      </c>
      <c r="D518" s="16">
        <f t="shared" si="133"/>
        <v>192.69</v>
      </c>
      <c r="E518" s="16">
        <v>519.94000000000005</v>
      </c>
      <c r="F518" s="16">
        <f t="shared" ref="F518:F531" si="134">(D518-E518)/E518*100</f>
        <v>-62.939954610147332</v>
      </c>
      <c r="G518" s="16">
        <f t="shared" si="133"/>
        <v>74</v>
      </c>
      <c r="H518" s="16">
        <f t="shared" si="133"/>
        <v>7275.87</v>
      </c>
      <c r="I518" s="16">
        <f t="shared" si="133"/>
        <v>4</v>
      </c>
      <c r="J518" s="16">
        <f t="shared" si="133"/>
        <v>0</v>
      </c>
      <c r="K518" s="16">
        <f t="shared" si="133"/>
        <v>0.19</v>
      </c>
      <c r="L518" s="16">
        <v>91.59</v>
      </c>
      <c r="M518" s="16">
        <f t="shared" ref="M518:M531" si="135">(K518-L518)/L518*100</f>
        <v>-99.792553772245881</v>
      </c>
      <c r="N518" s="110">
        <f>D518/D531*100</f>
        <v>1.2841080291931748</v>
      </c>
    </row>
    <row r="519" spans="1:14" ht="15" thickTop="1" thickBot="1">
      <c r="A519" s="258" t="s">
        <v>49</v>
      </c>
      <c r="B519" s="176" t="s">
        <v>19</v>
      </c>
      <c r="C519" s="31">
        <f>C415+C428+C441+C454+C467+C480+C493+C506</f>
        <v>917.63501399999973</v>
      </c>
      <c r="D519" s="31">
        <f>D415+D428+D441+D454+D467+D480+D493+D506</f>
        <v>7232.0485719999997</v>
      </c>
      <c r="E519" s="31">
        <f>E415+E428+E441+E454+E467+E480+E493+E506</f>
        <v>6077.1718320000009</v>
      </c>
      <c r="F519" s="32">
        <f t="shared" si="134"/>
        <v>19.003522887387703</v>
      </c>
      <c r="G519" s="31">
        <f t="shared" ref="G519:L530" si="136">G415+G428+G441+G454+G467+G480+G493+G506</f>
        <v>57753</v>
      </c>
      <c r="H519" s="31">
        <f t="shared" si="136"/>
        <v>6501699.1089900015</v>
      </c>
      <c r="I519" s="31">
        <f t="shared" si="136"/>
        <v>4008</v>
      </c>
      <c r="J519" s="31">
        <f t="shared" si="136"/>
        <v>443.4520519999997</v>
      </c>
      <c r="K519" s="31">
        <f t="shared" si="136"/>
        <v>2574.887988</v>
      </c>
      <c r="L519" s="31">
        <f t="shared" si="136"/>
        <v>3286.383077</v>
      </c>
      <c r="M519" s="32">
        <f t="shared" si="135"/>
        <v>-21.64979165026293</v>
      </c>
      <c r="N519" s="109">
        <f>D519/D531*100</f>
        <v>48.195192479216537</v>
      </c>
    </row>
    <row r="520" spans="1:14" ht="14.25" thickBot="1">
      <c r="A520" s="258"/>
      <c r="B520" s="176" t="s">
        <v>20</v>
      </c>
      <c r="C520" s="31">
        <f t="shared" ref="C520:E530" si="137">C416+C429+C442+C455+C468+C481+C494+C507</f>
        <v>313.41257800000011</v>
      </c>
      <c r="D520" s="31">
        <f t="shared" si="137"/>
        <v>2588.2461270000003</v>
      </c>
      <c r="E520" s="31">
        <f t="shared" si="137"/>
        <v>1747.5749050000002</v>
      </c>
      <c r="F520" s="31">
        <f t="shared" si="134"/>
        <v>48.105017964880886</v>
      </c>
      <c r="G520" s="31">
        <f t="shared" si="136"/>
        <v>31759</v>
      </c>
      <c r="H520" s="31">
        <f t="shared" si="136"/>
        <v>634960</v>
      </c>
      <c r="I520" s="31">
        <f t="shared" si="136"/>
        <v>2228</v>
      </c>
      <c r="J520" s="31">
        <f t="shared" si="136"/>
        <v>183.55078400000002</v>
      </c>
      <c r="K520" s="31">
        <f t="shared" si="136"/>
        <v>973.61291900000003</v>
      </c>
      <c r="L520" s="31">
        <f t="shared" si="136"/>
        <v>1188.8172690000001</v>
      </c>
      <c r="M520" s="31">
        <f t="shared" si="135"/>
        <v>-18.102390973931929</v>
      </c>
      <c r="N520" s="109">
        <f>D520/D531*100</f>
        <v>17.248365941194862</v>
      </c>
    </row>
    <row r="521" spans="1:14" ht="14.25" thickBot="1">
      <c r="A521" s="258"/>
      <c r="B521" s="176" t="s">
        <v>21</v>
      </c>
      <c r="C521" s="31">
        <f t="shared" si="137"/>
        <v>15.484250999999981</v>
      </c>
      <c r="D521" s="31">
        <f t="shared" si="137"/>
        <v>247.52038899999999</v>
      </c>
      <c r="E521" s="31">
        <f t="shared" si="137"/>
        <v>598.279988</v>
      </c>
      <c r="F521" s="31">
        <f t="shared" si="134"/>
        <v>-58.628001276218512</v>
      </c>
      <c r="G521" s="31">
        <f t="shared" si="136"/>
        <v>946</v>
      </c>
      <c r="H521" s="31">
        <f t="shared" si="136"/>
        <v>298369.26337100001</v>
      </c>
      <c r="I521" s="31">
        <f t="shared" si="136"/>
        <v>30</v>
      </c>
      <c r="J521" s="31">
        <f t="shared" si="136"/>
        <v>19.186699999999995</v>
      </c>
      <c r="K521" s="31">
        <f t="shared" si="136"/>
        <v>59.170159999999996</v>
      </c>
      <c r="L521" s="31">
        <f t="shared" si="136"/>
        <v>430.26012800000001</v>
      </c>
      <c r="M521" s="31">
        <f t="shared" si="135"/>
        <v>-86.247817041508441</v>
      </c>
      <c r="N521" s="109">
        <f>D521/D531*100</f>
        <v>1.6495039644191083</v>
      </c>
    </row>
    <row r="522" spans="1:14" ht="14.25" thickBot="1">
      <c r="A522" s="258"/>
      <c r="B522" s="176" t="s">
        <v>22</v>
      </c>
      <c r="C522" s="31">
        <f t="shared" si="137"/>
        <v>61.821824000000007</v>
      </c>
      <c r="D522" s="31">
        <f t="shared" si="137"/>
        <v>548.82875700000011</v>
      </c>
      <c r="E522" s="31">
        <f t="shared" si="137"/>
        <v>378.62717800000001</v>
      </c>
      <c r="F522" s="31">
        <f t="shared" si="134"/>
        <v>44.952287867724088</v>
      </c>
      <c r="G522" s="31">
        <f t="shared" si="136"/>
        <v>29994</v>
      </c>
      <c r="H522" s="31">
        <f t="shared" si="136"/>
        <v>1446110.0581500002</v>
      </c>
      <c r="I522" s="31">
        <f t="shared" si="136"/>
        <v>1465</v>
      </c>
      <c r="J522" s="31">
        <f t="shared" si="136"/>
        <v>44.013585000000013</v>
      </c>
      <c r="K522" s="31">
        <f t="shared" si="136"/>
        <v>257.93877600000002</v>
      </c>
      <c r="L522" s="31">
        <f t="shared" si="136"/>
        <v>249.19001900000001</v>
      </c>
      <c r="M522" s="31">
        <f t="shared" si="135"/>
        <v>3.5108777771713284</v>
      </c>
      <c r="N522" s="109">
        <f>D522/D531*100</f>
        <v>3.6574571255166846</v>
      </c>
    </row>
    <row r="523" spans="1:14" ht="14.25" thickBot="1">
      <c r="A523" s="258"/>
      <c r="B523" s="176" t="s">
        <v>23</v>
      </c>
      <c r="C523" s="31">
        <f t="shared" si="137"/>
        <v>1.8721919999999983</v>
      </c>
      <c r="D523" s="31">
        <f t="shared" si="137"/>
        <v>16.461653999999999</v>
      </c>
      <c r="E523" s="31">
        <f t="shared" si="137"/>
        <v>12.803398</v>
      </c>
      <c r="F523" s="31">
        <f t="shared" si="134"/>
        <v>28.572539883552789</v>
      </c>
      <c r="G523" s="31">
        <f t="shared" si="136"/>
        <v>561</v>
      </c>
      <c r="H523" s="31">
        <f t="shared" si="136"/>
        <v>14659.470000000001</v>
      </c>
      <c r="I523" s="31">
        <f t="shared" si="136"/>
        <v>0</v>
      </c>
      <c r="J523" s="31">
        <f t="shared" si="136"/>
        <v>0</v>
      </c>
      <c r="K523" s="31">
        <f t="shared" si="136"/>
        <v>0</v>
      </c>
      <c r="L523" s="31">
        <f t="shared" si="136"/>
        <v>0</v>
      </c>
      <c r="M523" s="31" t="e">
        <f t="shared" si="135"/>
        <v>#DIV/0!</v>
      </c>
      <c r="N523" s="109">
        <f>D523/D531*100</f>
        <v>0.10970233055789061</v>
      </c>
    </row>
    <row r="524" spans="1:14" ht="14.25" thickBot="1">
      <c r="A524" s="258"/>
      <c r="B524" s="176" t="s">
        <v>24</v>
      </c>
      <c r="C524" s="31">
        <f t="shared" si="137"/>
        <v>88.981039000000024</v>
      </c>
      <c r="D524" s="31">
        <f t="shared" si="137"/>
        <v>957.77880100000004</v>
      </c>
      <c r="E524" s="31">
        <f t="shared" si="137"/>
        <v>396.04432300000008</v>
      </c>
      <c r="F524" s="31">
        <f t="shared" si="134"/>
        <v>141.8362656343391</v>
      </c>
      <c r="G524" s="31">
        <f t="shared" si="136"/>
        <v>1765</v>
      </c>
      <c r="H524" s="31">
        <f t="shared" si="136"/>
        <v>577656.22579699999</v>
      </c>
      <c r="I524" s="31">
        <f t="shared" si="136"/>
        <v>71</v>
      </c>
      <c r="J524" s="31">
        <f t="shared" si="136"/>
        <v>14.53722</v>
      </c>
      <c r="K524" s="31">
        <f t="shared" si="136"/>
        <v>731.69319300000006</v>
      </c>
      <c r="L524" s="31">
        <f t="shared" si="136"/>
        <v>285.54305699999998</v>
      </c>
      <c r="M524" s="31">
        <f t="shared" si="135"/>
        <v>156.24618601740337</v>
      </c>
      <c r="N524" s="109">
        <f>D524/D531*100</f>
        <v>6.3827466321818056</v>
      </c>
    </row>
    <row r="525" spans="1:14" ht="14.25" thickBot="1">
      <c r="A525" s="258"/>
      <c r="B525" s="176" t="s">
        <v>25</v>
      </c>
      <c r="C525" s="31">
        <f t="shared" si="137"/>
        <v>167.81610699999987</v>
      </c>
      <c r="D525" s="31">
        <f t="shared" si="137"/>
        <v>4528.7223009999998</v>
      </c>
      <c r="E525" s="31">
        <f t="shared" si="137"/>
        <v>3813.801821</v>
      </c>
      <c r="F525" s="31">
        <f t="shared" si="134"/>
        <v>18.745611690240992</v>
      </c>
      <c r="G525" s="31">
        <f t="shared" si="136"/>
        <v>1182</v>
      </c>
      <c r="H525" s="31">
        <f t="shared" si="136"/>
        <v>403320.85707900004</v>
      </c>
      <c r="I525" s="31">
        <f t="shared" si="136"/>
        <v>1311</v>
      </c>
      <c r="J525" s="31">
        <f t="shared" si="136"/>
        <v>86.677660000000216</v>
      </c>
      <c r="K525" s="31">
        <f t="shared" si="136"/>
        <v>1248.9004460000001</v>
      </c>
      <c r="L525" s="31">
        <f t="shared" si="136"/>
        <v>1350.6790000000001</v>
      </c>
      <c r="M525" s="31">
        <f t="shared" si="135"/>
        <v>-7.5353621400791733</v>
      </c>
      <c r="N525" s="109">
        <f>D525/D531*100</f>
        <v>30.179919397479317</v>
      </c>
    </row>
    <row r="526" spans="1:14" ht="14.25" thickBot="1">
      <c r="A526" s="258"/>
      <c r="B526" s="176" t="s">
        <v>26</v>
      </c>
      <c r="C526" s="31">
        <f t="shared" si="137"/>
        <v>557.41373799999974</v>
      </c>
      <c r="D526" s="31">
        <f t="shared" si="137"/>
        <v>1447.4916199999998</v>
      </c>
      <c r="E526" s="31">
        <f t="shared" si="137"/>
        <v>1308.80943</v>
      </c>
      <c r="F526" s="31">
        <f t="shared" si="134"/>
        <v>10.59605675365586</v>
      </c>
      <c r="G526" s="31">
        <f t="shared" si="136"/>
        <v>46667</v>
      </c>
      <c r="H526" s="31">
        <f t="shared" si="136"/>
        <v>9997205.060399998</v>
      </c>
      <c r="I526" s="31">
        <f t="shared" si="136"/>
        <v>1297</v>
      </c>
      <c r="J526" s="31">
        <f t="shared" si="136"/>
        <v>44.934457000000009</v>
      </c>
      <c r="K526" s="31">
        <f t="shared" si="136"/>
        <v>528.16592400000002</v>
      </c>
      <c r="L526" s="31">
        <f t="shared" si="136"/>
        <v>191.71443199999999</v>
      </c>
      <c r="M526" s="31">
        <f t="shared" si="135"/>
        <v>175.49617339189157</v>
      </c>
      <c r="N526" s="109">
        <f>D526/D531*100</f>
        <v>9.6462484375516926</v>
      </c>
    </row>
    <row r="527" spans="1:14" ht="14.25" thickBot="1">
      <c r="A527" s="258"/>
      <c r="B527" s="176" t="s">
        <v>27</v>
      </c>
      <c r="C527" s="31">
        <f t="shared" si="137"/>
        <v>2.1465100000000001</v>
      </c>
      <c r="D527" s="31">
        <f t="shared" si="137"/>
        <v>26.894745</v>
      </c>
      <c r="E527" s="31">
        <f t="shared" si="137"/>
        <v>52.558018999999994</v>
      </c>
      <c r="F527" s="31">
        <f t="shared" si="134"/>
        <v>-48.828465167227854</v>
      </c>
      <c r="G527" s="31">
        <f t="shared" si="136"/>
        <v>45</v>
      </c>
      <c r="H527" s="31">
        <f t="shared" si="136"/>
        <v>3958.5422729999996</v>
      </c>
      <c r="I527" s="31">
        <f t="shared" si="136"/>
        <v>0</v>
      </c>
      <c r="J527" s="31">
        <f t="shared" si="136"/>
        <v>0</v>
      </c>
      <c r="K527" s="31">
        <f t="shared" si="136"/>
        <v>0</v>
      </c>
      <c r="L527" s="31">
        <f t="shared" si="136"/>
        <v>0</v>
      </c>
      <c r="M527" s="31" t="e">
        <f t="shared" si="135"/>
        <v>#DIV/0!</v>
      </c>
      <c r="N527" s="109">
        <f>D527/D531*100</f>
        <v>0.17922963307697853</v>
      </c>
    </row>
    <row r="528" spans="1:14" ht="14.25" thickBot="1">
      <c r="A528" s="258"/>
      <c r="B528" s="14" t="s">
        <v>28</v>
      </c>
      <c r="C528" s="31">
        <f t="shared" si="137"/>
        <v>0</v>
      </c>
      <c r="D528" s="31">
        <f t="shared" si="137"/>
        <v>0</v>
      </c>
      <c r="E528" s="31">
        <f t="shared" si="137"/>
        <v>0</v>
      </c>
      <c r="F528" s="31" t="e">
        <f t="shared" si="134"/>
        <v>#DIV/0!</v>
      </c>
      <c r="G528" s="31">
        <f t="shared" si="136"/>
        <v>0</v>
      </c>
      <c r="H528" s="31">
        <f t="shared" si="136"/>
        <v>0</v>
      </c>
      <c r="I528" s="31">
        <f t="shared" si="136"/>
        <v>0</v>
      </c>
      <c r="J528" s="31">
        <f t="shared" si="136"/>
        <v>0</v>
      </c>
      <c r="K528" s="31">
        <f t="shared" si="136"/>
        <v>0</v>
      </c>
      <c r="L528" s="31">
        <f t="shared" si="136"/>
        <v>0</v>
      </c>
      <c r="M528" s="31" t="e">
        <f t="shared" si="135"/>
        <v>#DIV/0!</v>
      </c>
      <c r="N528" s="109">
        <f>D528/D531*100</f>
        <v>0</v>
      </c>
    </row>
    <row r="529" spans="1:14" ht="14.25" thickBot="1">
      <c r="A529" s="258"/>
      <c r="B529" s="14" t="s">
        <v>29</v>
      </c>
      <c r="C529" s="31">
        <f t="shared" si="137"/>
        <v>0</v>
      </c>
      <c r="D529" s="31">
        <f t="shared" si="137"/>
        <v>3.575472</v>
      </c>
      <c r="E529" s="31">
        <f t="shared" si="137"/>
        <v>28.35</v>
      </c>
      <c r="F529" s="31">
        <f t="shared" si="134"/>
        <v>-87.388105820105821</v>
      </c>
      <c r="G529" s="31">
        <f t="shared" si="136"/>
        <v>2</v>
      </c>
      <c r="H529" s="31">
        <f t="shared" si="136"/>
        <v>1331.21</v>
      </c>
      <c r="I529" s="31">
        <f t="shared" si="136"/>
        <v>0</v>
      </c>
      <c r="J529" s="31">
        <f t="shared" si="136"/>
        <v>0</v>
      </c>
      <c r="K529" s="31">
        <f t="shared" si="136"/>
        <v>0</v>
      </c>
      <c r="L529" s="31">
        <f t="shared" si="136"/>
        <v>0</v>
      </c>
      <c r="M529" s="31" t="e">
        <f t="shared" si="135"/>
        <v>#DIV/0!</v>
      </c>
      <c r="N529" s="109">
        <f>D529/D531*100</f>
        <v>2.3827351203255898E-2</v>
      </c>
    </row>
    <row r="530" spans="1:14" ht="14.25" thickBot="1">
      <c r="A530" s="258"/>
      <c r="B530" s="14" t="s">
        <v>30</v>
      </c>
      <c r="C530" s="31">
        <f t="shared" si="137"/>
        <v>1.9707550000000005</v>
      </c>
      <c r="D530" s="31">
        <f t="shared" si="137"/>
        <v>23.050819000000001</v>
      </c>
      <c r="E530" s="31">
        <f t="shared" si="137"/>
        <v>22.88</v>
      </c>
      <c r="F530" s="31">
        <f t="shared" si="134"/>
        <v>0.74658653846154555</v>
      </c>
      <c r="G530" s="31">
        <f t="shared" si="136"/>
        <v>34</v>
      </c>
      <c r="H530" s="31">
        <f t="shared" si="136"/>
        <v>2296.2322729999996</v>
      </c>
      <c r="I530" s="31">
        <f t="shared" si="136"/>
        <v>0</v>
      </c>
      <c r="J530" s="31">
        <f t="shared" si="136"/>
        <v>0</v>
      </c>
      <c r="K530" s="31">
        <f t="shared" si="136"/>
        <v>0</v>
      </c>
      <c r="L530" s="31">
        <f t="shared" si="136"/>
        <v>0</v>
      </c>
      <c r="M530" s="31" t="e">
        <f t="shared" si="135"/>
        <v>#DIV/0!</v>
      </c>
      <c r="N530" s="109">
        <f>D530/D531*100</f>
        <v>0.15361327394975655</v>
      </c>
    </row>
    <row r="531" spans="1:14" ht="14.25" thickBot="1">
      <c r="A531" s="273"/>
      <c r="B531" s="35" t="s">
        <v>31</v>
      </c>
      <c r="C531" s="36">
        <f t="shared" ref="C531:L531" si="138">C519+C521+C522+C523+C524+C525+C526+C527</f>
        <v>1813.1706749999994</v>
      </c>
      <c r="D531" s="36">
        <f t="shared" si="138"/>
        <v>15005.746838999998</v>
      </c>
      <c r="E531" s="36">
        <f t="shared" si="138"/>
        <v>12638.095988999999</v>
      </c>
      <c r="F531" s="36">
        <f t="shared" si="134"/>
        <v>18.734236961491384</v>
      </c>
      <c r="G531" s="36">
        <f t="shared" si="138"/>
        <v>138913</v>
      </c>
      <c r="H531" s="36">
        <f t="shared" si="138"/>
        <v>19242978.586059999</v>
      </c>
      <c r="I531" s="36">
        <f t="shared" si="138"/>
        <v>8182</v>
      </c>
      <c r="J531" s="36">
        <f t="shared" si="138"/>
        <v>652.80167399999982</v>
      </c>
      <c r="K531" s="36">
        <f t="shared" si="138"/>
        <v>5400.7564869999997</v>
      </c>
      <c r="L531" s="36">
        <f t="shared" si="138"/>
        <v>5793.7697129999997</v>
      </c>
      <c r="M531" s="36">
        <f t="shared" si="135"/>
        <v>-6.7833767213453635</v>
      </c>
      <c r="N531" s="115">
        <f>D531/D531*100</f>
        <v>100</v>
      </c>
    </row>
    <row r="535" spans="1:14">
      <c r="A535" s="218" t="s">
        <v>129</v>
      </c>
      <c r="B535" s="218"/>
      <c r="C535" s="218"/>
      <c r="D535" s="218"/>
      <c r="E535" s="218"/>
      <c r="F535" s="218"/>
      <c r="G535" s="218"/>
      <c r="H535" s="218"/>
      <c r="I535" s="218"/>
      <c r="J535" s="218"/>
      <c r="K535" s="218"/>
      <c r="L535" s="218"/>
      <c r="M535" s="218"/>
      <c r="N535" s="218"/>
    </row>
    <row r="536" spans="1:14">
      <c r="A536" s="218"/>
      <c r="B536" s="218"/>
      <c r="C536" s="218"/>
      <c r="D536" s="218"/>
      <c r="E536" s="218"/>
      <c r="F536" s="218"/>
      <c r="G536" s="218"/>
      <c r="H536" s="218"/>
      <c r="I536" s="218"/>
      <c r="J536" s="218"/>
      <c r="K536" s="218"/>
      <c r="L536" s="218"/>
      <c r="M536" s="218"/>
      <c r="N536" s="218"/>
    </row>
    <row r="537" spans="1:14" ht="14.25" thickBot="1">
      <c r="A537" s="257" t="str">
        <f>A3</f>
        <v>财字3号表                                             （2022年1-9月）                                           单位：万元</v>
      </c>
      <c r="B537" s="257"/>
      <c r="C537" s="257"/>
      <c r="D537" s="257"/>
      <c r="E537" s="257"/>
      <c r="F537" s="257"/>
      <c r="G537" s="257"/>
      <c r="H537" s="257"/>
      <c r="I537" s="257"/>
      <c r="J537" s="257"/>
      <c r="K537" s="257"/>
      <c r="L537" s="257"/>
      <c r="M537" s="257"/>
      <c r="N537" s="257"/>
    </row>
    <row r="538" spans="1:14" ht="14.25" thickBot="1">
      <c r="A538" s="274" t="s">
        <v>68</v>
      </c>
      <c r="B538" s="37" t="s">
        <v>3</v>
      </c>
      <c r="C538" s="225" t="s">
        <v>4</v>
      </c>
      <c r="D538" s="225"/>
      <c r="E538" s="225"/>
      <c r="F538" s="261"/>
      <c r="G538" s="220" t="s">
        <v>5</v>
      </c>
      <c r="H538" s="261"/>
      <c r="I538" s="220" t="s">
        <v>6</v>
      </c>
      <c r="J538" s="226"/>
      <c r="K538" s="226"/>
      <c r="L538" s="226"/>
      <c r="M538" s="226"/>
      <c r="N538" s="278" t="s">
        <v>7</v>
      </c>
    </row>
    <row r="539" spans="1:14" ht="14.25" thickBot="1">
      <c r="A539" s="274"/>
      <c r="B539" s="24" t="s">
        <v>8</v>
      </c>
      <c r="C539" s="275" t="s">
        <v>9</v>
      </c>
      <c r="D539" s="227" t="s">
        <v>10</v>
      </c>
      <c r="E539" s="227" t="s">
        <v>11</v>
      </c>
      <c r="F539" s="196" t="s">
        <v>12</v>
      </c>
      <c r="G539" s="227" t="s">
        <v>13</v>
      </c>
      <c r="H539" s="227" t="s">
        <v>14</v>
      </c>
      <c r="I539" s="196" t="s">
        <v>13</v>
      </c>
      <c r="J539" s="262" t="s">
        <v>15</v>
      </c>
      <c r="K539" s="263"/>
      <c r="L539" s="264"/>
      <c r="M539" s="97" t="s">
        <v>12</v>
      </c>
      <c r="N539" s="279"/>
    </row>
    <row r="540" spans="1:14" ht="14.25" thickBot="1">
      <c r="A540" s="274"/>
      <c r="B540" s="38" t="s">
        <v>16</v>
      </c>
      <c r="C540" s="276"/>
      <c r="D540" s="265"/>
      <c r="E540" s="265"/>
      <c r="F540" s="199" t="s">
        <v>17</v>
      </c>
      <c r="G540" s="265"/>
      <c r="H540" s="265"/>
      <c r="I540" s="24" t="s">
        <v>18</v>
      </c>
      <c r="J540" s="197" t="s">
        <v>9</v>
      </c>
      <c r="K540" s="25" t="s">
        <v>10</v>
      </c>
      <c r="L540" s="197" t="s">
        <v>11</v>
      </c>
      <c r="M540" s="196" t="s">
        <v>17</v>
      </c>
      <c r="N540" s="116" t="s">
        <v>17</v>
      </c>
    </row>
    <row r="541" spans="1:14" ht="14.25" thickBot="1">
      <c r="A541" s="274"/>
      <c r="B541" s="176" t="s">
        <v>19</v>
      </c>
      <c r="C541" s="31">
        <f t="shared" ref="C541:E552" si="139">C202</f>
        <v>2433.3421340000004</v>
      </c>
      <c r="D541" s="31">
        <f t="shared" si="139"/>
        <v>20164.258893000002</v>
      </c>
      <c r="E541" s="31">
        <f t="shared" si="139"/>
        <v>16919.363384</v>
      </c>
      <c r="F541" s="31">
        <f t="shared" ref="F541:F592" si="140">(D541-E541)/E541*100</f>
        <v>19.178591034155435</v>
      </c>
      <c r="G541" s="31">
        <f t="shared" ref="G541:L552" si="141">G202</f>
        <v>146332</v>
      </c>
      <c r="H541" s="31">
        <f t="shared" si="141"/>
        <v>15416093.741722997</v>
      </c>
      <c r="I541" s="31">
        <f t="shared" si="141"/>
        <v>12958</v>
      </c>
      <c r="J541" s="31">
        <f t="shared" si="141"/>
        <v>1742.3677799999991</v>
      </c>
      <c r="K541" s="31">
        <f t="shared" si="141"/>
        <v>11032.472059</v>
      </c>
      <c r="L541" s="31">
        <f t="shared" si="141"/>
        <v>11731.647748999996</v>
      </c>
      <c r="M541" s="31">
        <f t="shared" ref="M541:M592" si="142">(K541-L541)/L541*100</f>
        <v>-5.959739884447127</v>
      </c>
      <c r="N541" s="109">
        <f t="shared" ref="N541:N553" si="143">N202</f>
        <v>57.53458952449796</v>
      </c>
    </row>
    <row r="542" spans="1:14" ht="14.25" thickBot="1">
      <c r="A542" s="274"/>
      <c r="B542" s="176" t="s">
        <v>20</v>
      </c>
      <c r="C542" s="31">
        <f t="shared" si="139"/>
        <v>786.67453600000022</v>
      </c>
      <c r="D542" s="31">
        <f t="shared" si="139"/>
        <v>6674.1753610000005</v>
      </c>
      <c r="E542" s="31">
        <f t="shared" si="139"/>
        <v>4079.958502</v>
      </c>
      <c r="F542" s="31">
        <f t="shared" si="140"/>
        <v>63.584393265968586</v>
      </c>
      <c r="G542" s="31">
        <f t="shared" si="141"/>
        <v>78042</v>
      </c>
      <c r="H542" s="31">
        <f t="shared" si="141"/>
        <v>1560480</v>
      </c>
      <c r="I542" s="31">
        <f t="shared" si="141"/>
        <v>7252</v>
      </c>
      <c r="J542" s="31">
        <f t="shared" si="141"/>
        <v>667.21402900000021</v>
      </c>
      <c r="K542" s="31">
        <f t="shared" si="141"/>
        <v>3872.890042</v>
      </c>
      <c r="L542" s="31">
        <f t="shared" si="141"/>
        <v>3956.1082650000003</v>
      </c>
      <c r="M542" s="31">
        <f t="shared" si="142"/>
        <v>-2.1035375532120404</v>
      </c>
      <c r="N542" s="109">
        <f t="shared" si="143"/>
        <v>19.043394644320738</v>
      </c>
    </row>
    <row r="543" spans="1:14" ht="14.25" thickBot="1">
      <c r="A543" s="274"/>
      <c r="B543" s="176" t="s">
        <v>21</v>
      </c>
      <c r="C543" s="31">
        <f t="shared" si="139"/>
        <v>113.76060300000005</v>
      </c>
      <c r="D543" s="31">
        <f t="shared" si="139"/>
        <v>1117.7202269999998</v>
      </c>
      <c r="E543" s="31">
        <f t="shared" si="139"/>
        <v>904.55394300000012</v>
      </c>
      <c r="F543" s="31">
        <f t="shared" si="140"/>
        <v>23.565900701623459</v>
      </c>
      <c r="G543" s="31">
        <f t="shared" si="141"/>
        <v>2180</v>
      </c>
      <c r="H543" s="31">
        <f t="shared" si="141"/>
        <v>1073970.58874</v>
      </c>
      <c r="I543" s="31">
        <f t="shared" si="141"/>
        <v>139</v>
      </c>
      <c r="J543" s="31">
        <f t="shared" si="141"/>
        <v>37.994069000000017</v>
      </c>
      <c r="K543" s="31">
        <f t="shared" si="141"/>
        <v>760.23073299999999</v>
      </c>
      <c r="L543" s="31">
        <f t="shared" si="141"/>
        <v>2271.4984849999996</v>
      </c>
      <c r="M543" s="31">
        <f t="shared" si="142"/>
        <v>-66.531752584461884</v>
      </c>
      <c r="N543" s="109">
        <f t="shared" si="143"/>
        <v>3.1891861141496238</v>
      </c>
    </row>
    <row r="544" spans="1:14" ht="14.25" thickBot="1">
      <c r="A544" s="274"/>
      <c r="B544" s="176" t="s">
        <v>22</v>
      </c>
      <c r="C544" s="31">
        <f t="shared" si="139"/>
        <v>27.412244000000019</v>
      </c>
      <c r="D544" s="31">
        <f t="shared" si="139"/>
        <v>289.22683700000005</v>
      </c>
      <c r="E544" s="31">
        <f t="shared" si="139"/>
        <v>252.34067700000003</v>
      </c>
      <c r="F544" s="31">
        <f t="shared" si="140"/>
        <v>14.617603645408311</v>
      </c>
      <c r="G544" s="31">
        <f t="shared" si="141"/>
        <v>36346</v>
      </c>
      <c r="H544" s="31">
        <f t="shared" si="141"/>
        <v>477486.40025999997</v>
      </c>
      <c r="I544" s="31">
        <f t="shared" si="141"/>
        <v>1258</v>
      </c>
      <c r="J544" s="31">
        <f t="shared" si="141"/>
        <v>12.654299999999992</v>
      </c>
      <c r="K544" s="31">
        <f t="shared" si="141"/>
        <v>131.21052</v>
      </c>
      <c r="L544" s="31">
        <f t="shared" si="141"/>
        <v>71.159702999999993</v>
      </c>
      <c r="M544" s="31">
        <f t="shared" si="142"/>
        <v>84.388796563695621</v>
      </c>
      <c r="N544" s="109">
        <f t="shared" si="143"/>
        <v>0.82524963771619841</v>
      </c>
    </row>
    <row r="545" spans="1:14" ht="14.25" thickBot="1">
      <c r="A545" s="274"/>
      <c r="B545" s="176" t="s">
        <v>23</v>
      </c>
      <c r="C545" s="31">
        <f t="shared" si="139"/>
        <v>8.5832030699999873</v>
      </c>
      <c r="D545" s="31">
        <f t="shared" si="139"/>
        <v>91.672202929999983</v>
      </c>
      <c r="E545" s="31">
        <f t="shared" si="139"/>
        <v>73.435434999999998</v>
      </c>
      <c r="F545" s="31">
        <f t="shared" si="140"/>
        <v>24.833743995660932</v>
      </c>
      <c r="G545" s="31">
        <f t="shared" si="141"/>
        <v>2801</v>
      </c>
      <c r="H545" s="31">
        <f t="shared" si="141"/>
        <v>321217.58859278</v>
      </c>
      <c r="I545" s="31">
        <f t="shared" si="141"/>
        <v>16</v>
      </c>
      <c r="J545" s="31">
        <f t="shared" si="141"/>
        <v>0</v>
      </c>
      <c r="K545" s="31">
        <f t="shared" si="141"/>
        <v>49.144644999999997</v>
      </c>
      <c r="L545" s="31">
        <f t="shared" si="141"/>
        <v>26.882580000000001</v>
      </c>
      <c r="M545" s="31">
        <f t="shared" si="142"/>
        <v>82.812233796012123</v>
      </c>
      <c r="N545" s="109">
        <f t="shared" si="143"/>
        <v>0.26156788575130835</v>
      </c>
    </row>
    <row r="546" spans="1:14" ht="14.25" thickBot="1">
      <c r="A546" s="274"/>
      <c r="B546" s="176" t="s">
        <v>24</v>
      </c>
      <c r="C546" s="31">
        <f t="shared" si="139"/>
        <v>1291.1170610000001</v>
      </c>
      <c r="D546" s="31">
        <f t="shared" si="139"/>
        <v>4035.2855740000005</v>
      </c>
      <c r="E546" s="31">
        <f t="shared" si="139"/>
        <v>3572.687144</v>
      </c>
      <c r="F546" s="31">
        <f t="shared" si="140"/>
        <v>12.948193092610754</v>
      </c>
      <c r="G546" s="31">
        <f t="shared" si="141"/>
        <v>7135</v>
      </c>
      <c r="H546" s="31">
        <f t="shared" si="141"/>
        <v>2797346.6264599995</v>
      </c>
      <c r="I546" s="31">
        <f t="shared" si="141"/>
        <v>458</v>
      </c>
      <c r="J546" s="31">
        <f t="shared" si="141"/>
        <v>202.69592200000017</v>
      </c>
      <c r="K546" s="31">
        <f t="shared" si="141"/>
        <v>1815.574425</v>
      </c>
      <c r="L546" s="31">
        <f t="shared" si="141"/>
        <v>1407.2024760000002</v>
      </c>
      <c r="M546" s="31">
        <f t="shared" si="142"/>
        <v>29.020127235762466</v>
      </c>
      <c r="N546" s="109">
        <f t="shared" si="143"/>
        <v>11.513862242406299</v>
      </c>
    </row>
    <row r="547" spans="1:14" ht="14.25" thickBot="1">
      <c r="A547" s="274"/>
      <c r="B547" s="176" t="s">
        <v>25</v>
      </c>
      <c r="C547" s="31">
        <f t="shared" si="139"/>
        <v>75.300002000000404</v>
      </c>
      <c r="D547" s="31">
        <f t="shared" si="139"/>
        <v>6753.1780480000007</v>
      </c>
      <c r="E547" s="31">
        <f t="shared" si="139"/>
        <v>5084.2063479999997</v>
      </c>
      <c r="F547" s="31">
        <f t="shared" si="140"/>
        <v>32.82659250556447</v>
      </c>
      <c r="G547" s="31">
        <f t="shared" si="141"/>
        <v>2531</v>
      </c>
      <c r="H547" s="31">
        <f t="shared" si="141"/>
        <v>138219.66833000001</v>
      </c>
      <c r="I547" s="31">
        <f t="shared" si="141"/>
        <v>3412</v>
      </c>
      <c r="J547" s="31">
        <f t="shared" si="141"/>
        <v>54.530663000000033</v>
      </c>
      <c r="K547" s="31">
        <f t="shared" si="141"/>
        <v>2267.9414860000002</v>
      </c>
      <c r="L547" s="31">
        <f t="shared" si="141"/>
        <v>1703.6715810000003</v>
      </c>
      <c r="M547" s="31">
        <f t="shared" si="142"/>
        <v>33.120814556805115</v>
      </c>
      <c r="N547" s="109">
        <f t="shared" si="143"/>
        <v>19.268812657052926</v>
      </c>
    </row>
    <row r="548" spans="1:14" ht="14.25" thickBot="1">
      <c r="A548" s="274"/>
      <c r="B548" s="176" t="s">
        <v>26</v>
      </c>
      <c r="C548" s="31">
        <f t="shared" si="139"/>
        <v>422.91085399999997</v>
      </c>
      <c r="D548" s="31">
        <f t="shared" si="139"/>
        <v>2300.5945369999995</v>
      </c>
      <c r="E548" s="31">
        <f t="shared" si="139"/>
        <v>2275.0269720000006</v>
      </c>
      <c r="F548" s="31">
        <f t="shared" si="140"/>
        <v>1.1238356869906558</v>
      </c>
      <c r="G548" s="31">
        <f t="shared" si="141"/>
        <v>92312</v>
      </c>
      <c r="H548" s="31">
        <f t="shared" si="141"/>
        <v>28650454.223999992</v>
      </c>
      <c r="I548" s="31">
        <f t="shared" si="141"/>
        <v>1668</v>
      </c>
      <c r="J548" s="31">
        <f t="shared" si="141"/>
        <v>83.017407000000006</v>
      </c>
      <c r="K548" s="31">
        <f t="shared" si="141"/>
        <v>575.84447</v>
      </c>
      <c r="L548" s="31">
        <f t="shared" si="141"/>
        <v>675.12503700000002</v>
      </c>
      <c r="M548" s="31">
        <f t="shared" si="142"/>
        <v>-14.705508099827739</v>
      </c>
      <c r="N548" s="109">
        <f t="shared" si="143"/>
        <v>6.5642760813067786</v>
      </c>
    </row>
    <row r="549" spans="1:14" ht="14.25" thickBot="1">
      <c r="A549" s="274"/>
      <c r="B549" s="176" t="s">
        <v>27</v>
      </c>
      <c r="C549" s="31">
        <f t="shared" si="139"/>
        <v>39.287641999999998</v>
      </c>
      <c r="D549" s="31">
        <f t="shared" si="139"/>
        <v>295.25713400000001</v>
      </c>
      <c r="E549" s="31">
        <f t="shared" si="139"/>
        <v>362.07808399999999</v>
      </c>
      <c r="F549" s="31">
        <f t="shared" si="140"/>
        <v>-18.454845226147405</v>
      </c>
      <c r="G549" s="31">
        <f t="shared" si="141"/>
        <v>142</v>
      </c>
      <c r="H549" s="31">
        <f t="shared" si="141"/>
        <v>114431.48387425001</v>
      </c>
      <c r="I549" s="31">
        <f t="shared" si="141"/>
        <v>2</v>
      </c>
      <c r="J549" s="31">
        <f t="shared" si="141"/>
        <v>0</v>
      </c>
      <c r="K549" s="31">
        <f t="shared" si="141"/>
        <v>0.42304000000000003</v>
      </c>
      <c r="L549" s="31">
        <f t="shared" si="141"/>
        <v>6.3800000000000008</v>
      </c>
      <c r="M549" s="31">
        <f t="shared" si="142"/>
        <v>-93.369278996865205</v>
      </c>
      <c r="N549" s="109">
        <f t="shared" si="143"/>
        <v>0.8424558571188987</v>
      </c>
    </row>
    <row r="550" spans="1:14" ht="14.25" thickBot="1">
      <c r="A550" s="274"/>
      <c r="B550" s="14" t="s">
        <v>28</v>
      </c>
      <c r="C550" s="31">
        <f t="shared" si="139"/>
        <v>36.075473000000002</v>
      </c>
      <c r="D550" s="31">
        <f t="shared" si="139"/>
        <v>158.688661</v>
      </c>
      <c r="E550" s="31">
        <f t="shared" si="139"/>
        <v>117.93231400000001</v>
      </c>
      <c r="F550" s="31">
        <f t="shared" si="140"/>
        <v>34.559100570179595</v>
      </c>
      <c r="G550" s="31">
        <f t="shared" si="141"/>
        <v>45</v>
      </c>
      <c r="H550" s="31">
        <f t="shared" si="141"/>
        <v>45902.965949000005</v>
      </c>
      <c r="I550" s="31">
        <f t="shared" si="141"/>
        <v>0</v>
      </c>
      <c r="J550" s="31">
        <f t="shared" si="141"/>
        <v>0</v>
      </c>
      <c r="K550" s="31">
        <f t="shared" si="141"/>
        <v>0</v>
      </c>
      <c r="L550" s="31">
        <f t="shared" si="141"/>
        <v>3.68</v>
      </c>
      <c r="M550" s="31">
        <f t="shared" si="142"/>
        <v>-100</v>
      </c>
      <c r="N550" s="109">
        <f t="shared" si="143"/>
        <v>0.45278564519902625</v>
      </c>
    </row>
    <row r="551" spans="1:14" ht="14.25" thickBot="1">
      <c r="A551" s="274"/>
      <c r="B551" s="14" t="s">
        <v>29</v>
      </c>
      <c r="C551" s="31">
        <f t="shared" si="139"/>
        <v>2.680733</v>
      </c>
      <c r="D551" s="31">
        <f t="shared" si="139"/>
        <v>18.126401999999999</v>
      </c>
      <c r="E551" s="31">
        <f t="shared" si="139"/>
        <v>26.508045000000003</v>
      </c>
      <c r="F551" s="31">
        <f t="shared" si="140"/>
        <v>-31.619242384717555</v>
      </c>
      <c r="G551" s="31">
        <f t="shared" si="141"/>
        <v>16</v>
      </c>
      <c r="H551" s="31">
        <f t="shared" si="141"/>
        <v>5290.4665080000004</v>
      </c>
      <c r="I551" s="31">
        <f t="shared" si="141"/>
        <v>1</v>
      </c>
      <c r="J551" s="31">
        <f t="shared" si="141"/>
        <v>0</v>
      </c>
      <c r="K551" s="31">
        <f t="shared" si="141"/>
        <v>0.42304000000000003</v>
      </c>
      <c r="L551" s="31">
        <f t="shared" si="141"/>
        <v>2.7</v>
      </c>
      <c r="M551" s="31">
        <f t="shared" si="142"/>
        <v>-84.331851851851852</v>
      </c>
      <c r="N551" s="109">
        <f t="shared" si="143"/>
        <v>5.171998158524331E-2</v>
      </c>
    </row>
    <row r="552" spans="1:14" ht="14.25" thickBot="1">
      <c r="A552" s="274"/>
      <c r="B552" s="14" t="s">
        <v>30</v>
      </c>
      <c r="C552" s="31">
        <f t="shared" si="139"/>
        <v>0.60224499999999637</v>
      </c>
      <c r="D552" s="31">
        <f t="shared" si="139"/>
        <v>115.99017599999999</v>
      </c>
      <c r="E552" s="31">
        <f t="shared" si="139"/>
        <v>209.230795</v>
      </c>
      <c r="F552" s="31">
        <f t="shared" si="140"/>
        <v>-44.563525651183426</v>
      </c>
      <c r="G552" s="31">
        <f t="shared" si="141"/>
        <v>69</v>
      </c>
      <c r="H552" s="31">
        <f t="shared" si="141"/>
        <v>60880.961417250001</v>
      </c>
      <c r="I552" s="31">
        <f t="shared" si="141"/>
        <v>1</v>
      </c>
      <c r="J552" s="31">
        <f t="shared" si="141"/>
        <v>0</v>
      </c>
      <c r="K552" s="31">
        <f t="shared" si="141"/>
        <v>0</v>
      </c>
      <c r="L552" s="31">
        <f t="shared" si="141"/>
        <v>0</v>
      </c>
      <c r="M552" s="31" t="e">
        <f t="shared" si="142"/>
        <v>#DIV/0!</v>
      </c>
      <c r="N552" s="109">
        <f t="shared" si="143"/>
        <v>0.33095424932036321</v>
      </c>
    </row>
    <row r="553" spans="1:14" ht="14.25" thickBot="1">
      <c r="A553" s="274"/>
      <c r="B553" s="35" t="s">
        <v>31</v>
      </c>
      <c r="C553" s="36">
        <f t="shared" ref="C553:L553" si="144">C541+C543+C544+C545+C546+C547+C548+C549</f>
        <v>4411.7137430700013</v>
      </c>
      <c r="D553" s="36">
        <f t="shared" si="144"/>
        <v>35047.193452930005</v>
      </c>
      <c r="E553" s="36">
        <f t="shared" si="144"/>
        <v>29443.691986999998</v>
      </c>
      <c r="F553" s="36">
        <f t="shared" si="140"/>
        <v>19.031246042120227</v>
      </c>
      <c r="G553" s="36">
        <f t="shared" si="144"/>
        <v>289779</v>
      </c>
      <c r="H553" s="36">
        <f t="shared" si="144"/>
        <v>48989220.321980014</v>
      </c>
      <c r="I553" s="36">
        <f t="shared" si="144"/>
        <v>19911</v>
      </c>
      <c r="J553" s="36">
        <f t="shared" si="144"/>
        <v>2133.2601409999993</v>
      </c>
      <c r="K553" s="36">
        <f t="shared" si="144"/>
        <v>16632.841378000005</v>
      </c>
      <c r="L553" s="36">
        <f t="shared" si="144"/>
        <v>17893.567610999999</v>
      </c>
      <c r="M553" s="36">
        <f t="shared" si="142"/>
        <v>-7.0456951928634268</v>
      </c>
      <c r="N553" s="115">
        <f t="shared" si="143"/>
        <v>100</v>
      </c>
    </row>
    <row r="554" spans="1:14" ht="14.25" thickBot="1">
      <c r="A554" s="274" t="s">
        <v>69</v>
      </c>
      <c r="B554" s="176" t="s">
        <v>19</v>
      </c>
      <c r="C554" s="31">
        <f t="shared" ref="C554:L565" si="145">C394</f>
        <v>1221.9197509999995</v>
      </c>
      <c r="D554" s="31">
        <f t="shared" si="145"/>
        <v>9876.2473859999991</v>
      </c>
      <c r="E554" s="31">
        <f t="shared" si="145"/>
        <v>7619.5181909999992</v>
      </c>
      <c r="F554" s="31">
        <f t="shared" si="140"/>
        <v>29.617741416584543</v>
      </c>
      <c r="G554" s="31">
        <f t="shared" si="145"/>
        <v>75209</v>
      </c>
      <c r="H554" s="31">
        <f t="shared" si="145"/>
        <v>8738736.2039330024</v>
      </c>
      <c r="I554" s="31">
        <f t="shared" si="145"/>
        <v>5867</v>
      </c>
      <c r="J554" s="31">
        <f t="shared" si="145"/>
        <v>629.9589109999996</v>
      </c>
      <c r="K554" s="31">
        <f t="shared" si="145"/>
        <v>4010.3185649999991</v>
      </c>
      <c r="L554" s="31">
        <f t="shared" si="145"/>
        <v>4546.2951400000002</v>
      </c>
      <c r="M554" s="31">
        <f t="shared" si="142"/>
        <v>-11.789304444497658</v>
      </c>
      <c r="N554" s="113">
        <f t="shared" ref="N554:N566" si="146">N394</f>
        <v>54.532529138836374</v>
      </c>
    </row>
    <row r="555" spans="1:14" ht="14.25" thickBot="1">
      <c r="A555" s="274"/>
      <c r="B555" s="176" t="s">
        <v>20</v>
      </c>
      <c r="C555" s="31">
        <f t="shared" si="145"/>
        <v>411.53354899999977</v>
      </c>
      <c r="D555" s="31">
        <f t="shared" si="145"/>
        <v>3432.1783720000003</v>
      </c>
      <c r="E555" s="31">
        <f t="shared" si="145"/>
        <v>1970.9296599999998</v>
      </c>
      <c r="F555" s="31">
        <f t="shared" si="140"/>
        <v>74.140074182048721</v>
      </c>
      <c r="G555" s="31">
        <f t="shared" si="145"/>
        <v>40794</v>
      </c>
      <c r="H555" s="31">
        <f t="shared" si="145"/>
        <v>815420</v>
      </c>
      <c r="I555" s="31">
        <f t="shared" si="145"/>
        <v>3225</v>
      </c>
      <c r="J555" s="31">
        <f t="shared" si="145"/>
        <v>231.01766700000002</v>
      </c>
      <c r="K555" s="31">
        <f t="shared" si="145"/>
        <v>1434.4341609999999</v>
      </c>
      <c r="L555" s="31">
        <f t="shared" si="145"/>
        <v>1539.9441049999998</v>
      </c>
      <c r="M555" s="31">
        <f t="shared" si="142"/>
        <v>-6.8515437448296161</v>
      </c>
      <c r="N555" s="109">
        <f t="shared" si="146"/>
        <v>18.951061042283008</v>
      </c>
    </row>
    <row r="556" spans="1:14" ht="14.25" thickBot="1">
      <c r="A556" s="274"/>
      <c r="B556" s="176" t="s">
        <v>21</v>
      </c>
      <c r="C556" s="31">
        <f t="shared" si="145"/>
        <v>19.859472000000007</v>
      </c>
      <c r="D556" s="31">
        <f t="shared" si="145"/>
        <v>254.29865800000002</v>
      </c>
      <c r="E556" s="31">
        <f t="shared" si="145"/>
        <v>689.46531999999991</v>
      </c>
      <c r="F556" s="31">
        <f t="shared" si="140"/>
        <v>-63.116541090130532</v>
      </c>
      <c r="G556" s="31">
        <f t="shared" si="145"/>
        <v>675</v>
      </c>
      <c r="H556" s="31">
        <f t="shared" si="145"/>
        <v>290645.47386999993</v>
      </c>
      <c r="I556" s="31">
        <f t="shared" si="145"/>
        <v>22</v>
      </c>
      <c r="J556" s="31">
        <f t="shared" si="145"/>
        <v>3.4696000000000033</v>
      </c>
      <c r="K556" s="31">
        <f t="shared" si="145"/>
        <v>35.747689000000001</v>
      </c>
      <c r="L556" s="31">
        <f t="shared" si="145"/>
        <v>489.88274899999999</v>
      </c>
      <c r="M556" s="31">
        <f t="shared" si="142"/>
        <v>-92.702807136407245</v>
      </c>
      <c r="N556" s="109">
        <f t="shared" si="146"/>
        <v>1.404131390735496</v>
      </c>
    </row>
    <row r="557" spans="1:14" ht="14.25" thickBot="1">
      <c r="A557" s="274"/>
      <c r="B557" s="176" t="s">
        <v>22</v>
      </c>
      <c r="C557" s="31">
        <f t="shared" si="145"/>
        <v>15.907754999999998</v>
      </c>
      <c r="D557" s="31">
        <f t="shared" si="145"/>
        <v>233.91738599999996</v>
      </c>
      <c r="E557" s="31">
        <f t="shared" si="145"/>
        <v>130.31050200000001</v>
      </c>
      <c r="F557" s="31">
        <f t="shared" si="140"/>
        <v>79.507700768430738</v>
      </c>
      <c r="G557" s="31">
        <f t="shared" si="145"/>
        <v>19567</v>
      </c>
      <c r="H557" s="31">
        <f t="shared" si="145"/>
        <v>489224.07380999997</v>
      </c>
      <c r="I557" s="31">
        <f t="shared" si="145"/>
        <v>321</v>
      </c>
      <c r="J557" s="31">
        <f t="shared" si="145"/>
        <v>6.1293999999999986</v>
      </c>
      <c r="K557" s="31">
        <f t="shared" si="145"/>
        <v>51.466350000000006</v>
      </c>
      <c r="L557" s="31">
        <f t="shared" si="145"/>
        <v>57.697340999999994</v>
      </c>
      <c r="M557" s="31">
        <f t="shared" si="142"/>
        <v>-10.799442213463511</v>
      </c>
      <c r="N557" s="109">
        <f t="shared" si="146"/>
        <v>1.2915944862020932</v>
      </c>
    </row>
    <row r="558" spans="1:14" ht="14.25" thickBot="1">
      <c r="A558" s="274"/>
      <c r="B558" s="176" t="s">
        <v>23</v>
      </c>
      <c r="C558" s="31">
        <f t="shared" si="145"/>
        <v>2.8094450000000104</v>
      </c>
      <c r="D558" s="31">
        <f t="shared" si="145"/>
        <v>55.077348999999998</v>
      </c>
      <c r="E558" s="31">
        <f t="shared" si="145"/>
        <v>37.276626999999998</v>
      </c>
      <c r="F558" s="31">
        <f t="shared" si="140"/>
        <v>47.75303838515218</v>
      </c>
      <c r="G558" s="31">
        <f t="shared" si="145"/>
        <v>596</v>
      </c>
      <c r="H558" s="31">
        <f t="shared" si="145"/>
        <v>230412.79489999998</v>
      </c>
      <c r="I558" s="31">
        <f t="shared" si="145"/>
        <v>2</v>
      </c>
      <c r="J558" s="31">
        <f t="shared" si="145"/>
        <v>0</v>
      </c>
      <c r="K558" s="31">
        <f t="shared" si="145"/>
        <v>0.2</v>
      </c>
      <c r="L558" s="31">
        <f t="shared" si="145"/>
        <v>0</v>
      </c>
      <c r="M558" s="31" t="e">
        <f t="shared" si="142"/>
        <v>#DIV/0!</v>
      </c>
      <c r="N558" s="109">
        <f t="shared" si="146"/>
        <v>0.30411420672693551</v>
      </c>
    </row>
    <row r="559" spans="1:14" ht="14.25" thickBot="1">
      <c r="A559" s="274"/>
      <c r="B559" s="176" t="s">
        <v>24</v>
      </c>
      <c r="C559" s="31">
        <f t="shared" si="145"/>
        <v>193.34379700000008</v>
      </c>
      <c r="D559" s="31">
        <f t="shared" si="145"/>
        <v>912.43928800000003</v>
      </c>
      <c r="E559" s="31">
        <f t="shared" si="145"/>
        <v>716.55679799999996</v>
      </c>
      <c r="F559" s="31">
        <f t="shared" si="140"/>
        <v>27.336631310558033</v>
      </c>
      <c r="G559" s="31">
        <f t="shared" si="145"/>
        <v>5620</v>
      </c>
      <c r="H559" s="31">
        <f t="shared" si="145"/>
        <v>1482770.0884879997</v>
      </c>
      <c r="I559" s="31">
        <f t="shared" si="145"/>
        <v>274</v>
      </c>
      <c r="J559" s="31">
        <f t="shared" si="145"/>
        <v>15.987822999999977</v>
      </c>
      <c r="K559" s="31">
        <f t="shared" si="145"/>
        <v>284.056195</v>
      </c>
      <c r="L559" s="31">
        <f t="shared" si="145"/>
        <v>301.61423399999995</v>
      </c>
      <c r="M559" s="31">
        <f t="shared" si="142"/>
        <v>-5.8213562294941141</v>
      </c>
      <c r="N559" s="109">
        <f t="shared" si="146"/>
        <v>5.0381101359219356</v>
      </c>
    </row>
    <row r="560" spans="1:14" ht="14.25" thickBot="1">
      <c r="A560" s="274"/>
      <c r="B560" s="176" t="s">
        <v>25</v>
      </c>
      <c r="C560" s="31">
        <f t="shared" si="145"/>
        <v>203.1275999999998</v>
      </c>
      <c r="D560" s="31">
        <f t="shared" si="145"/>
        <v>5238.9604900000004</v>
      </c>
      <c r="E560" s="31">
        <f t="shared" si="145"/>
        <v>4289.3161280000004</v>
      </c>
      <c r="F560" s="31">
        <f t="shared" si="140"/>
        <v>22.139761529836115</v>
      </c>
      <c r="G560" s="31">
        <f t="shared" si="145"/>
        <v>1192</v>
      </c>
      <c r="H560" s="31">
        <f t="shared" si="145"/>
        <v>245635.29123000003</v>
      </c>
      <c r="I560" s="31">
        <f t="shared" si="145"/>
        <v>2115</v>
      </c>
      <c r="J560" s="31">
        <f t="shared" si="145"/>
        <v>118.58465600000005</v>
      </c>
      <c r="K560" s="31">
        <f t="shared" si="145"/>
        <v>818.64022499999999</v>
      </c>
      <c r="L560" s="31">
        <f t="shared" si="145"/>
        <v>712.27082700000005</v>
      </c>
      <c r="M560" s="31">
        <f t="shared" si="142"/>
        <v>14.93384173096281</v>
      </c>
      <c r="N560" s="109">
        <f t="shared" si="146"/>
        <v>28.927360201924522</v>
      </c>
    </row>
    <row r="561" spans="1:14" ht="14.25" thickBot="1">
      <c r="A561" s="274"/>
      <c r="B561" s="176" t="s">
        <v>26</v>
      </c>
      <c r="C561" s="31">
        <f t="shared" si="145"/>
        <v>241.84687500000027</v>
      </c>
      <c r="D561" s="31">
        <f t="shared" si="145"/>
        <v>1496.2399100000002</v>
      </c>
      <c r="E561" s="31">
        <f t="shared" si="145"/>
        <v>1489.1330650000002</v>
      </c>
      <c r="F561" s="31">
        <f t="shared" si="140"/>
        <v>0.47724714245063254</v>
      </c>
      <c r="G561" s="31">
        <f t="shared" si="145"/>
        <v>73317</v>
      </c>
      <c r="H561" s="31">
        <f t="shared" si="145"/>
        <v>13135915.787999999</v>
      </c>
      <c r="I561" s="31">
        <f t="shared" si="145"/>
        <v>1978</v>
      </c>
      <c r="J561" s="31">
        <f t="shared" si="145"/>
        <v>43.287451000000033</v>
      </c>
      <c r="K561" s="31">
        <f t="shared" si="145"/>
        <v>405.70701200000002</v>
      </c>
      <c r="L561" s="31">
        <f t="shared" si="145"/>
        <v>1080.8369839999998</v>
      </c>
      <c r="M561" s="31">
        <f t="shared" si="142"/>
        <v>-62.463626059635267</v>
      </c>
      <c r="N561" s="109">
        <f t="shared" si="146"/>
        <v>8.261614285444848</v>
      </c>
    </row>
    <row r="562" spans="1:14" ht="14.25" thickBot="1">
      <c r="A562" s="274"/>
      <c r="B562" s="176" t="s">
        <v>27</v>
      </c>
      <c r="C562" s="31">
        <f t="shared" si="145"/>
        <v>9.1289289999999994</v>
      </c>
      <c r="D562" s="31">
        <f t="shared" si="145"/>
        <v>43.564700999999999</v>
      </c>
      <c r="E562" s="31">
        <f t="shared" si="145"/>
        <v>22.38147</v>
      </c>
      <c r="F562" s="31">
        <f t="shared" si="140"/>
        <v>94.646289988995363</v>
      </c>
      <c r="G562" s="31">
        <f t="shared" si="145"/>
        <v>26</v>
      </c>
      <c r="H562" s="31">
        <f t="shared" si="145"/>
        <v>7429.7998049999987</v>
      </c>
      <c r="I562" s="31">
        <f t="shared" si="145"/>
        <v>0</v>
      </c>
      <c r="J562" s="31">
        <f t="shared" si="145"/>
        <v>0</v>
      </c>
      <c r="K562" s="31">
        <f t="shared" si="145"/>
        <v>0</v>
      </c>
      <c r="L562" s="31">
        <f t="shared" si="145"/>
        <v>0.06</v>
      </c>
      <c r="M562" s="31">
        <f t="shared" si="142"/>
        <v>-100</v>
      </c>
      <c r="N562" s="109">
        <f t="shared" si="146"/>
        <v>0.24054615420780573</v>
      </c>
    </row>
    <row r="563" spans="1:14" ht="14.25" thickBot="1">
      <c r="A563" s="274"/>
      <c r="B563" s="14" t="s">
        <v>28</v>
      </c>
      <c r="C563" s="31">
        <f t="shared" si="145"/>
        <v>0</v>
      </c>
      <c r="D563" s="31">
        <f t="shared" si="145"/>
        <v>0</v>
      </c>
      <c r="E563" s="31">
        <f t="shared" si="145"/>
        <v>0</v>
      </c>
      <c r="F563" s="31" t="e">
        <f t="shared" si="140"/>
        <v>#DIV/0!</v>
      </c>
      <c r="G563" s="31">
        <f t="shared" si="145"/>
        <v>0</v>
      </c>
      <c r="H563" s="31">
        <f t="shared" si="145"/>
        <v>0</v>
      </c>
      <c r="I563" s="31">
        <f t="shared" si="145"/>
        <v>0</v>
      </c>
      <c r="J563" s="31">
        <f t="shared" si="145"/>
        <v>0</v>
      </c>
      <c r="K563" s="31">
        <f t="shared" si="145"/>
        <v>0</v>
      </c>
      <c r="L563" s="31">
        <f t="shared" si="145"/>
        <v>0</v>
      </c>
      <c r="M563" s="31" t="e">
        <f t="shared" si="142"/>
        <v>#DIV/0!</v>
      </c>
      <c r="N563" s="109">
        <f t="shared" si="146"/>
        <v>0</v>
      </c>
    </row>
    <row r="564" spans="1:14" ht="14.25" thickBot="1">
      <c r="A564" s="274"/>
      <c r="B564" s="14" t="s">
        <v>29</v>
      </c>
      <c r="C564" s="31">
        <f t="shared" si="145"/>
        <v>0</v>
      </c>
      <c r="D564" s="31">
        <f t="shared" si="145"/>
        <v>7.2672789999999994</v>
      </c>
      <c r="E564" s="31">
        <f t="shared" si="145"/>
        <v>4</v>
      </c>
      <c r="F564" s="31">
        <f t="shared" si="140"/>
        <v>81.68197499999998</v>
      </c>
      <c r="G564" s="31">
        <f t="shared" si="145"/>
        <v>4</v>
      </c>
      <c r="H564" s="31">
        <f t="shared" si="145"/>
        <v>3756.4720000000002</v>
      </c>
      <c r="I564" s="31">
        <f t="shared" si="145"/>
        <v>0</v>
      </c>
      <c r="J564" s="31">
        <f t="shared" si="145"/>
        <v>0</v>
      </c>
      <c r="K564" s="31">
        <f t="shared" si="145"/>
        <v>0</v>
      </c>
      <c r="L564" s="31">
        <f t="shared" si="145"/>
        <v>0</v>
      </c>
      <c r="M564" s="31" t="e">
        <f t="shared" si="142"/>
        <v>#DIV/0!</v>
      </c>
      <c r="N564" s="109">
        <f t="shared" si="146"/>
        <v>4.0126891149904781E-2</v>
      </c>
    </row>
    <row r="565" spans="1:14" ht="14.25" thickBot="1">
      <c r="A565" s="274"/>
      <c r="B565" s="14" t="s">
        <v>30</v>
      </c>
      <c r="C565" s="31">
        <f t="shared" si="145"/>
        <v>9.1289289999999994</v>
      </c>
      <c r="D565" s="31">
        <f t="shared" si="145"/>
        <v>36.297421999999997</v>
      </c>
      <c r="E565" s="31">
        <f t="shared" si="145"/>
        <v>17.326063999999999</v>
      </c>
      <c r="F565" s="31">
        <f t="shared" si="140"/>
        <v>109.4960632720738</v>
      </c>
      <c r="G565" s="31">
        <f t="shared" si="145"/>
        <v>22</v>
      </c>
      <c r="H565" s="31">
        <f t="shared" si="145"/>
        <v>3673.3278050000004</v>
      </c>
      <c r="I565" s="31">
        <f t="shared" si="145"/>
        <v>0</v>
      </c>
      <c r="J565" s="31">
        <f t="shared" si="145"/>
        <v>0</v>
      </c>
      <c r="K565" s="31">
        <f t="shared" si="145"/>
        <v>0</v>
      </c>
      <c r="L565" s="31">
        <f t="shared" si="145"/>
        <v>0</v>
      </c>
      <c r="M565" s="31" t="e">
        <f t="shared" si="142"/>
        <v>#DIV/0!</v>
      </c>
      <c r="N565" s="109">
        <f t="shared" si="146"/>
        <v>0.20041926305790092</v>
      </c>
    </row>
    <row r="566" spans="1:14" ht="14.25" thickBot="1">
      <c r="A566" s="274"/>
      <c r="B566" s="35" t="s">
        <v>31</v>
      </c>
      <c r="C566" s="36">
        <f t="shared" ref="C566:L566" si="147">C554+C556+C557+C558+C559+C560+C561+C562</f>
        <v>1907.9436239999995</v>
      </c>
      <c r="D566" s="36">
        <f t="shared" si="147"/>
        <v>18110.745167999998</v>
      </c>
      <c r="E566" s="36">
        <f t="shared" si="147"/>
        <v>14993.958100999998</v>
      </c>
      <c r="F566" s="36">
        <f t="shared" si="140"/>
        <v>20.786953291486991</v>
      </c>
      <c r="G566" s="36">
        <f t="shared" si="147"/>
        <v>176202</v>
      </c>
      <c r="H566" s="36">
        <f t="shared" si="147"/>
        <v>24620769.514036</v>
      </c>
      <c r="I566" s="36">
        <f t="shared" si="147"/>
        <v>10579</v>
      </c>
      <c r="J566" s="36">
        <f t="shared" si="147"/>
        <v>817.41784099999961</v>
      </c>
      <c r="K566" s="36">
        <f t="shared" si="147"/>
        <v>5606.136035999999</v>
      </c>
      <c r="L566" s="36">
        <f t="shared" si="147"/>
        <v>7188.6572750000005</v>
      </c>
      <c r="M566" s="36">
        <f t="shared" si="142"/>
        <v>-22.014142258576396</v>
      </c>
      <c r="N566" s="115">
        <f t="shared" si="146"/>
        <v>100</v>
      </c>
    </row>
    <row r="567" spans="1:14">
      <c r="A567" s="230" t="s">
        <v>70</v>
      </c>
      <c r="B567" s="176" t="s">
        <v>19</v>
      </c>
      <c r="C567" s="31">
        <f t="shared" ref="C567:L578" si="148">C519</f>
        <v>917.63501399999973</v>
      </c>
      <c r="D567" s="31">
        <f t="shared" si="148"/>
        <v>7232.0485719999997</v>
      </c>
      <c r="E567" s="31">
        <f t="shared" si="148"/>
        <v>6077.1718320000009</v>
      </c>
      <c r="F567" s="31">
        <f t="shared" si="140"/>
        <v>19.003522887387703</v>
      </c>
      <c r="G567" s="31">
        <f t="shared" si="148"/>
        <v>57753</v>
      </c>
      <c r="H567" s="31">
        <f t="shared" si="148"/>
        <v>6501699.1089900015</v>
      </c>
      <c r="I567" s="31">
        <f t="shared" si="148"/>
        <v>4008</v>
      </c>
      <c r="J567" s="31">
        <f t="shared" si="148"/>
        <v>443.4520519999997</v>
      </c>
      <c r="K567" s="31">
        <f t="shared" si="148"/>
        <v>2574.887988</v>
      </c>
      <c r="L567" s="31">
        <f t="shared" si="148"/>
        <v>3286.383077</v>
      </c>
      <c r="M567" s="31">
        <f t="shared" si="142"/>
        <v>-21.64979165026293</v>
      </c>
      <c r="N567" s="113">
        <f t="shared" ref="N567:N579" si="149">N519</f>
        <v>48.195192479216537</v>
      </c>
    </row>
    <row r="568" spans="1:14">
      <c r="A568" s="230"/>
      <c r="B568" s="176" t="s">
        <v>20</v>
      </c>
      <c r="C568" s="31">
        <f t="shared" si="148"/>
        <v>313.41257800000011</v>
      </c>
      <c r="D568" s="31">
        <f t="shared" si="148"/>
        <v>2588.2461270000003</v>
      </c>
      <c r="E568" s="31">
        <f t="shared" si="148"/>
        <v>1747.5749050000002</v>
      </c>
      <c r="F568" s="31">
        <f t="shared" si="140"/>
        <v>48.105017964880886</v>
      </c>
      <c r="G568" s="31">
        <f t="shared" si="148"/>
        <v>31759</v>
      </c>
      <c r="H568" s="31">
        <f t="shared" si="148"/>
        <v>634960</v>
      </c>
      <c r="I568" s="31">
        <f t="shared" si="148"/>
        <v>2228</v>
      </c>
      <c r="J568" s="31">
        <f t="shared" si="148"/>
        <v>183.55078400000002</v>
      </c>
      <c r="K568" s="31">
        <f t="shared" si="148"/>
        <v>973.61291900000003</v>
      </c>
      <c r="L568" s="31">
        <f t="shared" si="148"/>
        <v>1188.8172690000001</v>
      </c>
      <c r="M568" s="31">
        <f t="shared" si="142"/>
        <v>-18.102390973931929</v>
      </c>
      <c r="N568" s="109">
        <f t="shared" si="149"/>
        <v>17.248365941194862</v>
      </c>
    </row>
    <row r="569" spans="1:14">
      <c r="A569" s="230"/>
      <c r="B569" s="176" t="s">
        <v>21</v>
      </c>
      <c r="C569" s="31">
        <f t="shared" si="148"/>
        <v>15.484250999999981</v>
      </c>
      <c r="D569" s="31">
        <f t="shared" si="148"/>
        <v>247.52038899999999</v>
      </c>
      <c r="E569" s="31">
        <f t="shared" si="148"/>
        <v>598.279988</v>
      </c>
      <c r="F569" s="31">
        <f t="shared" si="140"/>
        <v>-58.628001276218512</v>
      </c>
      <c r="G569" s="31">
        <f t="shared" si="148"/>
        <v>946</v>
      </c>
      <c r="H569" s="31">
        <f t="shared" si="148"/>
        <v>298369.26337100001</v>
      </c>
      <c r="I569" s="31">
        <f t="shared" si="148"/>
        <v>30</v>
      </c>
      <c r="J569" s="31">
        <f t="shared" si="148"/>
        <v>19.186699999999995</v>
      </c>
      <c r="K569" s="31">
        <f t="shared" si="148"/>
        <v>59.170159999999996</v>
      </c>
      <c r="L569" s="31">
        <f t="shared" si="148"/>
        <v>430.26012800000001</v>
      </c>
      <c r="M569" s="31">
        <f t="shared" si="142"/>
        <v>-86.247817041508441</v>
      </c>
      <c r="N569" s="109">
        <f t="shared" si="149"/>
        <v>1.6495039644191083</v>
      </c>
    </row>
    <row r="570" spans="1:14">
      <c r="A570" s="230"/>
      <c r="B570" s="176" t="s">
        <v>22</v>
      </c>
      <c r="C570" s="31">
        <f t="shared" si="148"/>
        <v>61.821824000000007</v>
      </c>
      <c r="D570" s="31">
        <f t="shared" si="148"/>
        <v>548.82875700000011</v>
      </c>
      <c r="E570" s="31">
        <f t="shared" si="148"/>
        <v>378.62717800000001</v>
      </c>
      <c r="F570" s="31">
        <f t="shared" si="140"/>
        <v>44.952287867724088</v>
      </c>
      <c r="G570" s="31">
        <f t="shared" si="148"/>
        <v>29994</v>
      </c>
      <c r="H570" s="31">
        <f t="shared" si="148"/>
        <v>1446110.0581500002</v>
      </c>
      <c r="I570" s="31">
        <f t="shared" si="148"/>
        <v>1465</v>
      </c>
      <c r="J570" s="31">
        <f t="shared" si="148"/>
        <v>44.013585000000013</v>
      </c>
      <c r="K570" s="31">
        <f t="shared" si="148"/>
        <v>257.93877600000002</v>
      </c>
      <c r="L570" s="31">
        <f t="shared" si="148"/>
        <v>249.19001900000001</v>
      </c>
      <c r="M570" s="31">
        <f t="shared" si="142"/>
        <v>3.5108777771713284</v>
      </c>
      <c r="N570" s="109">
        <f t="shared" si="149"/>
        <v>3.6574571255166846</v>
      </c>
    </row>
    <row r="571" spans="1:14">
      <c r="A571" s="230"/>
      <c r="B571" s="176" t="s">
        <v>23</v>
      </c>
      <c r="C571" s="31">
        <f t="shared" si="148"/>
        <v>1.8721919999999983</v>
      </c>
      <c r="D571" s="31">
        <f t="shared" si="148"/>
        <v>16.461653999999999</v>
      </c>
      <c r="E571" s="31">
        <f t="shared" si="148"/>
        <v>12.803398</v>
      </c>
      <c r="F571" s="31">
        <f t="shared" si="140"/>
        <v>28.572539883552789</v>
      </c>
      <c r="G571" s="31">
        <f t="shared" si="148"/>
        <v>561</v>
      </c>
      <c r="H571" s="31">
        <f t="shared" si="148"/>
        <v>14659.470000000001</v>
      </c>
      <c r="I571" s="31">
        <f t="shared" si="148"/>
        <v>0</v>
      </c>
      <c r="J571" s="31">
        <f t="shared" si="148"/>
        <v>0</v>
      </c>
      <c r="K571" s="31">
        <f t="shared" si="148"/>
        <v>0</v>
      </c>
      <c r="L571" s="31">
        <f t="shared" si="148"/>
        <v>0</v>
      </c>
      <c r="M571" s="31" t="e">
        <f t="shared" si="142"/>
        <v>#DIV/0!</v>
      </c>
      <c r="N571" s="109">
        <f t="shared" si="149"/>
        <v>0.10970233055789061</v>
      </c>
    </row>
    <row r="572" spans="1:14">
      <c r="A572" s="230"/>
      <c r="B572" s="176" t="s">
        <v>24</v>
      </c>
      <c r="C572" s="31">
        <f t="shared" si="148"/>
        <v>88.981039000000024</v>
      </c>
      <c r="D572" s="31">
        <f t="shared" si="148"/>
        <v>957.77880100000004</v>
      </c>
      <c r="E572" s="31">
        <f t="shared" si="148"/>
        <v>396.04432300000008</v>
      </c>
      <c r="F572" s="31">
        <f t="shared" si="140"/>
        <v>141.8362656343391</v>
      </c>
      <c r="G572" s="31">
        <f t="shared" si="148"/>
        <v>1765</v>
      </c>
      <c r="H572" s="31">
        <f t="shared" si="148"/>
        <v>577656.22579699999</v>
      </c>
      <c r="I572" s="31">
        <f t="shared" si="148"/>
        <v>71</v>
      </c>
      <c r="J572" s="31">
        <f t="shared" si="148"/>
        <v>14.53722</v>
      </c>
      <c r="K572" s="31">
        <f t="shared" si="148"/>
        <v>731.69319300000006</v>
      </c>
      <c r="L572" s="31">
        <f t="shared" si="148"/>
        <v>285.54305699999998</v>
      </c>
      <c r="M572" s="31">
        <f t="shared" si="142"/>
        <v>156.24618601740337</v>
      </c>
      <c r="N572" s="109">
        <f t="shared" si="149"/>
        <v>6.3827466321818056</v>
      </c>
    </row>
    <row r="573" spans="1:14">
      <c r="A573" s="230"/>
      <c r="B573" s="176" t="s">
        <v>25</v>
      </c>
      <c r="C573" s="31">
        <f t="shared" si="148"/>
        <v>167.81610699999987</v>
      </c>
      <c r="D573" s="31">
        <f t="shared" si="148"/>
        <v>4528.7223009999998</v>
      </c>
      <c r="E573" s="31">
        <f t="shared" si="148"/>
        <v>3813.801821</v>
      </c>
      <c r="F573" s="31">
        <f t="shared" si="140"/>
        <v>18.745611690240992</v>
      </c>
      <c r="G573" s="31">
        <f t="shared" si="148"/>
        <v>1182</v>
      </c>
      <c r="H573" s="31">
        <f t="shared" si="148"/>
        <v>403320.85707900004</v>
      </c>
      <c r="I573" s="31">
        <f t="shared" si="148"/>
        <v>1311</v>
      </c>
      <c r="J573" s="31">
        <f t="shared" si="148"/>
        <v>86.677660000000216</v>
      </c>
      <c r="K573" s="31">
        <f t="shared" si="148"/>
        <v>1248.9004460000001</v>
      </c>
      <c r="L573" s="31">
        <f t="shared" si="148"/>
        <v>1350.6790000000001</v>
      </c>
      <c r="M573" s="31">
        <f t="shared" si="142"/>
        <v>-7.5353621400791733</v>
      </c>
      <c r="N573" s="109">
        <f t="shared" si="149"/>
        <v>30.179919397479317</v>
      </c>
    </row>
    <row r="574" spans="1:14">
      <c r="A574" s="230"/>
      <c r="B574" s="176" t="s">
        <v>26</v>
      </c>
      <c r="C574" s="31">
        <f t="shared" si="148"/>
        <v>557.41373799999974</v>
      </c>
      <c r="D574" s="31">
        <f t="shared" si="148"/>
        <v>1447.4916199999998</v>
      </c>
      <c r="E574" s="31">
        <f t="shared" si="148"/>
        <v>1308.80943</v>
      </c>
      <c r="F574" s="31">
        <f t="shared" si="140"/>
        <v>10.59605675365586</v>
      </c>
      <c r="G574" s="31">
        <f t="shared" si="148"/>
        <v>46667</v>
      </c>
      <c r="H574" s="31">
        <f t="shared" si="148"/>
        <v>9997205.060399998</v>
      </c>
      <c r="I574" s="31">
        <f t="shared" si="148"/>
        <v>1297</v>
      </c>
      <c r="J574" s="31">
        <f t="shared" si="148"/>
        <v>44.934457000000009</v>
      </c>
      <c r="K574" s="31">
        <f t="shared" si="148"/>
        <v>528.16592400000002</v>
      </c>
      <c r="L574" s="31">
        <f t="shared" si="148"/>
        <v>191.71443199999999</v>
      </c>
      <c r="M574" s="31">
        <f t="shared" si="142"/>
        <v>175.49617339189157</v>
      </c>
      <c r="N574" s="109">
        <f t="shared" si="149"/>
        <v>9.6462484375516926</v>
      </c>
    </row>
    <row r="575" spans="1:14">
      <c r="A575" s="230"/>
      <c r="B575" s="176" t="s">
        <v>27</v>
      </c>
      <c r="C575" s="31">
        <f t="shared" si="148"/>
        <v>2.1465100000000001</v>
      </c>
      <c r="D575" s="31">
        <f t="shared" si="148"/>
        <v>26.894745</v>
      </c>
      <c r="E575" s="31">
        <f t="shared" si="148"/>
        <v>52.558018999999994</v>
      </c>
      <c r="F575" s="31">
        <f t="shared" si="140"/>
        <v>-48.828465167227854</v>
      </c>
      <c r="G575" s="31">
        <f t="shared" si="148"/>
        <v>45</v>
      </c>
      <c r="H575" s="31">
        <f t="shared" si="148"/>
        <v>3958.5422729999996</v>
      </c>
      <c r="I575" s="31">
        <f t="shared" si="148"/>
        <v>0</v>
      </c>
      <c r="J575" s="31">
        <f t="shared" si="148"/>
        <v>0</v>
      </c>
      <c r="K575" s="31">
        <f t="shared" si="148"/>
        <v>0</v>
      </c>
      <c r="L575" s="31">
        <f t="shared" si="148"/>
        <v>0</v>
      </c>
      <c r="M575" s="31" t="e">
        <f t="shared" si="142"/>
        <v>#DIV/0!</v>
      </c>
      <c r="N575" s="109">
        <f t="shared" si="149"/>
        <v>0.17922963307697853</v>
      </c>
    </row>
    <row r="576" spans="1:14">
      <c r="A576" s="230"/>
      <c r="B576" s="14" t="s">
        <v>28</v>
      </c>
      <c r="C576" s="31">
        <f t="shared" si="148"/>
        <v>0</v>
      </c>
      <c r="D576" s="31">
        <f t="shared" si="148"/>
        <v>0</v>
      </c>
      <c r="E576" s="31">
        <f t="shared" si="148"/>
        <v>0</v>
      </c>
      <c r="F576" s="31" t="e">
        <f t="shared" si="140"/>
        <v>#DIV/0!</v>
      </c>
      <c r="G576" s="31">
        <f t="shared" si="148"/>
        <v>0</v>
      </c>
      <c r="H576" s="31">
        <f t="shared" si="148"/>
        <v>0</v>
      </c>
      <c r="I576" s="31">
        <f t="shared" si="148"/>
        <v>0</v>
      </c>
      <c r="J576" s="31">
        <f t="shared" si="148"/>
        <v>0</v>
      </c>
      <c r="K576" s="31">
        <f t="shared" si="148"/>
        <v>0</v>
      </c>
      <c r="L576" s="31">
        <f t="shared" si="148"/>
        <v>0</v>
      </c>
      <c r="M576" s="31" t="e">
        <f t="shared" si="142"/>
        <v>#DIV/0!</v>
      </c>
      <c r="N576" s="109">
        <f t="shared" si="149"/>
        <v>0</v>
      </c>
    </row>
    <row r="577" spans="1:14">
      <c r="A577" s="230"/>
      <c r="B577" s="14" t="s">
        <v>29</v>
      </c>
      <c r="C577" s="31">
        <f t="shared" si="148"/>
        <v>0</v>
      </c>
      <c r="D577" s="31">
        <f t="shared" si="148"/>
        <v>3.575472</v>
      </c>
      <c r="E577" s="31">
        <f t="shared" si="148"/>
        <v>28.35</v>
      </c>
      <c r="F577" s="31">
        <f t="shared" si="140"/>
        <v>-87.388105820105821</v>
      </c>
      <c r="G577" s="31">
        <f t="shared" si="148"/>
        <v>2</v>
      </c>
      <c r="H577" s="31">
        <f t="shared" si="148"/>
        <v>1331.21</v>
      </c>
      <c r="I577" s="31">
        <f t="shared" si="148"/>
        <v>0</v>
      </c>
      <c r="J577" s="31">
        <f t="shared" si="148"/>
        <v>0</v>
      </c>
      <c r="K577" s="31">
        <f t="shared" si="148"/>
        <v>0</v>
      </c>
      <c r="L577" s="31">
        <f t="shared" si="148"/>
        <v>0</v>
      </c>
      <c r="M577" s="31" t="e">
        <f t="shared" si="142"/>
        <v>#DIV/0!</v>
      </c>
      <c r="N577" s="109">
        <f t="shared" si="149"/>
        <v>2.3827351203255898E-2</v>
      </c>
    </row>
    <row r="578" spans="1:14">
      <c r="A578" s="230"/>
      <c r="B578" s="14" t="s">
        <v>30</v>
      </c>
      <c r="C578" s="31">
        <f t="shared" si="148"/>
        <v>1.9707550000000005</v>
      </c>
      <c r="D578" s="31">
        <f t="shared" si="148"/>
        <v>23.050819000000001</v>
      </c>
      <c r="E578" s="31">
        <f t="shared" si="148"/>
        <v>22.88</v>
      </c>
      <c r="F578" s="31">
        <f t="shared" si="140"/>
        <v>0.74658653846154555</v>
      </c>
      <c r="G578" s="31">
        <f t="shared" si="148"/>
        <v>34</v>
      </c>
      <c r="H578" s="31">
        <f t="shared" si="148"/>
        <v>2296.2322729999996</v>
      </c>
      <c r="I578" s="31">
        <f t="shared" si="148"/>
        <v>0</v>
      </c>
      <c r="J578" s="31">
        <f t="shared" si="148"/>
        <v>0</v>
      </c>
      <c r="K578" s="31">
        <f t="shared" si="148"/>
        <v>0</v>
      </c>
      <c r="L578" s="31">
        <f t="shared" si="148"/>
        <v>0</v>
      </c>
      <c r="M578" s="31" t="e">
        <f t="shared" si="142"/>
        <v>#DIV/0!</v>
      </c>
      <c r="N578" s="109">
        <f t="shared" si="149"/>
        <v>0.15361327394975655</v>
      </c>
    </row>
    <row r="579" spans="1:14" ht="14.25" thickBot="1">
      <c r="A579" s="215"/>
      <c r="B579" s="35" t="s">
        <v>31</v>
      </c>
      <c r="C579" s="36">
        <f t="shared" ref="C579:L579" si="150">C567+C569+C570+C571+C572+C573+C574+C575</f>
        <v>1813.1706749999994</v>
      </c>
      <c r="D579" s="36">
        <f t="shared" si="150"/>
        <v>15005.746838999998</v>
      </c>
      <c r="E579" s="36">
        <f t="shared" si="150"/>
        <v>12638.095988999999</v>
      </c>
      <c r="F579" s="36">
        <f t="shared" si="140"/>
        <v>18.734236961491384</v>
      </c>
      <c r="G579" s="36">
        <f t="shared" si="150"/>
        <v>138913</v>
      </c>
      <c r="H579" s="36">
        <f t="shared" si="150"/>
        <v>19242978.586059999</v>
      </c>
      <c r="I579" s="36">
        <f t="shared" si="150"/>
        <v>8182</v>
      </c>
      <c r="J579" s="36">
        <f t="shared" si="150"/>
        <v>652.80167399999982</v>
      </c>
      <c r="K579" s="36">
        <f t="shared" si="150"/>
        <v>5400.7564869999997</v>
      </c>
      <c r="L579" s="36">
        <f t="shared" si="150"/>
        <v>5793.7697129999997</v>
      </c>
      <c r="M579" s="36">
        <f t="shared" si="142"/>
        <v>-6.7833767213453635</v>
      </c>
      <c r="N579" s="115">
        <f t="shared" si="149"/>
        <v>100</v>
      </c>
    </row>
    <row r="580" spans="1:14" ht="14.25" thickBot="1">
      <c r="A580" s="258" t="s">
        <v>49</v>
      </c>
      <c r="B580" s="177" t="s">
        <v>19</v>
      </c>
      <c r="C580" s="32">
        <f t="shared" ref="C580:L591" si="151">C541+C554+C567</f>
        <v>4572.8968989999994</v>
      </c>
      <c r="D580" s="32">
        <f t="shared" si="151"/>
        <v>37272.554851000001</v>
      </c>
      <c r="E580" s="32">
        <f t="shared" si="151"/>
        <v>30616.053406999999</v>
      </c>
      <c r="F580" s="32">
        <f t="shared" si="140"/>
        <v>21.741866449965332</v>
      </c>
      <c r="G580" s="32">
        <f t="shared" si="151"/>
        <v>279294</v>
      </c>
      <c r="H580" s="32">
        <f t="shared" si="151"/>
        <v>30656529.054646004</v>
      </c>
      <c r="I580" s="32">
        <f t="shared" si="151"/>
        <v>22833</v>
      </c>
      <c r="J580" s="32">
        <f t="shared" si="151"/>
        <v>2815.7787429999985</v>
      </c>
      <c r="K580" s="32">
        <f t="shared" si="151"/>
        <v>17617.678612</v>
      </c>
      <c r="L580" s="32">
        <f t="shared" si="151"/>
        <v>19564.325965999997</v>
      </c>
      <c r="M580" s="32">
        <f t="shared" si="142"/>
        <v>-9.949984259018132</v>
      </c>
      <c r="N580" s="113">
        <f>D580/D592*100</f>
        <v>54.68095599512538</v>
      </c>
    </row>
    <row r="581" spans="1:14" ht="14.25" thickBot="1">
      <c r="A581" s="258"/>
      <c r="B581" s="176" t="s">
        <v>20</v>
      </c>
      <c r="C581" s="31">
        <f t="shared" si="151"/>
        <v>1511.6206630000001</v>
      </c>
      <c r="D581" s="31">
        <f t="shared" si="151"/>
        <v>12694.59986</v>
      </c>
      <c r="E581" s="31">
        <f t="shared" si="151"/>
        <v>7798.4630669999997</v>
      </c>
      <c r="F581" s="31">
        <f t="shared" si="140"/>
        <v>62.78335552704619</v>
      </c>
      <c r="G581" s="31">
        <f t="shared" si="151"/>
        <v>150595</v>
      </c>
      <c r="H581" s="31">
        <f t="shared" si="151"/>
        <v>3010860</v>
      </c>
      <c r="I581" s="31">
        <f t="shared" si="151"/>
        <v>12705</v>
      </c>
      <c r="J581" s="31">
        <f t="shared" si="151"/>
        <v>1081.7824800000003</v>
      </c>
      <c r="K581" s="31">
        <f t="shared" si="151"/>
        <v>6280.9371220000003</v>
      </c>
      <c r="L581" s="31">
        <f t="shared" si="151"/>
        <v>6684.8696390000005</v>
      </c>
      <c r="M581" s="31">
        <f t="shared" si="142"/>
        <v>-6.0424890658066008</v>
      </c>
      <c r="N581" s="109">
        <f>D581/D592*100</f>
        <v>18.623699370631179</v>
      </c>
    </row>
    <row r="582" spans="1:14" ht="14.25" thickBot="1">
      <c r="A582" s="258"/>
      <c r="B582" s="176" t="s">
        <v>21</v>
      </c>
      <c r="C582" s="31">
        <f t="shared" si="151"/>
        <v>149.10432600000001</v>
      </c>
      <c r="D582" s="31">
        <f t="shared" si="151"/>
        <v>1619.5392739999998</v>
      </c>
      <c r="E582" s="31">
        <f t="shared" si="151"/>
        <v>2192.2992510000004</v>
      </c>
      <c r="F582" s="31">
        <f t="shared" si="140"/>
        <v>-26.125994283797731</v>
      </c>
      <c r="G582" s="31">
        <f t="shared" si="151"/>
        <v>3801</v>
      </c>
      <c r="H582" s="31">
        <f t="shared" si="151"/>
        <v>1662985.325981</v>
      </c>
      <c r="I582" s="31">
        <f t="shared" si="151"/>
        <v>191</v>
      </c>
      <c r="J582" s="31">
        <f t="shared" si="151"/>
        <v>60.650369000000019</v>
      </c>
      <c r="K582" s="31">
        <f t="shared" si="151"/>
        <v>855.14858200000003</v>
      </c>
      <c r="L582" s="31">
        <f t="shared" si="151"/>
        <v>3191.6413619999994</v>
      </c>
      <c r="M582" s="31">
        <f t="shared" si="142"/>
        <v>-73.206620512521098</v>
      </c>
      <c r="N582" s="109">
        <f>D582/D592*100</f>
        <v>2.3759561459628609</v>
      </c>
    </row>
    <row r="583" spans="1:14" ht="14.25" thickBot="1">
      <c r="A583" s="258"/>
      <c r="B583" s="176" t="s">
        <v>22</v>
      </c>
      <c r="C583" s="31">
        <f t="shared" si="151"/>
        <v>105.14182300000002</v>
      </c>
      <c r="D583" s="31">
        <f t="shared" si="151"/>
        <v>1071.97298</v>
      </c>
      <c r="E583" s="31">
        <f t="shared" si="151"/>
        <v>761.27835700000014</v>
      </c>
      <c r="F583" s="31">
        <f t="shared" si="140"/>
        <v>40.812223300865469</v>
      </c>
      <c r="G583" s="31">
        <f t="shared" si="151"/>
        <v>85907</v>
      </c>
      <c r="H583" s="31">
        <f t="shared" si="151"/>
        <v>2412820.5322200004</v>
      </c>
      <c r="I583" s="31">
        <f t="shared" si="151"/>
        <v>3044</v>
      </c>
      <c r="J583" s="31">
        <f t="shared" si="151"/>
        <v>62.797285000000002</v>
      </c>
      <c r="K583" s="31">
        <f t="shared" si="151"/>
        <v>440.61564600000003</v>
      </c>
      <c r="L583" s="31">
        <f t="shared" si="151"/>
        <v>378.04706299999998</v>
      </c>
      <c r="M583" s="31">
        <f t="shared" si="142"/>
        <v>16.550474563533392</v>
      </c>
      <c r="N583" s="109">
        <f>D583/D592*100</f>
        <v>1.5726452769783978</v>
      </c>
    </row>
    <row r="584" spans="1:14" ht="14.25" thickBot="1">
      <c r="A584" s="258"/>
      <c r="B584" s="176" t="s">
        <v>23</v>
      </c>
      <c r="C584" s="31">
        <f t="shared" si="151"/>
        <v>13.264840069999996</v>
      </c>
      <c r="D584" s="31">
        <f t="shared" si="151"/>
        <v>163.21120593000001</v>
      </c>
      <c r="E584" s="31">
        <f t="shared" si="151"/>
        <v>123.51546</v>
      </c>
      <c r="F584" s="31">
        <f t="shared" si="140"/>
        <v>32.13828125645162</v>
      </c>
      <c r="G584" s="31">
        <f t="shared" si="151"/>
        <v>3958</v>
      </c>
      <c r="H584" s="31">
        <f t="shared" si="151"/>
        <v>566289.85349277989</v>
      </c>
      <c r="I584" s="31">
        <f t="shared" si="151"/>
        <v>18</v>
      </c>
      <c r="J584" s="31">
        <f t="shared" si="151"/>
        <v>0</v>
      </c>
      <c r="K584" s="31">
        <f t="shared" si="151"/>
        <v>49.344645</v>
      </c>
      <c r="L584" s="31">
        <f t="shared" si="151"/>
        <v>26.882580000000001</v>
      </c>
      <c r="M584" s="31">
        <f t="shared" si="142"/>
        <v>83.556210006628817</v>
      </c>
      <c r="N584" s="109">
        <f>D584/D592*100</f>
        <v>0.23944011364518086</v>
      </c>
    </row>
    <row r="585" spans="1:14" ht="14.25" thickBot="1">
      <c r="A585" s="258"/>
      <c r="B585" s="176" t="s">
        <v>24</v>
      </c>
      <c r="C585" s="31">
        <f t="shared" si="151"/>
        <v>1573.4418970000002</v>
      </c>
      <c r="D585" s="31">
        <f t="shared" si="151"/>
        <v>5905.5036630000013</v>
      </c>
      <c r="E585" s="31">
        <f t="shared" si="151"/>
        <v>4685.2882650000001</v>
      </c>
      <c r="F585" s="31">
        <f t="shared" si="140"/>
        <v>26.043550129353697</v>
      </c>
      <c r="G585" s="31">
        <f t="shared" si="151"/>
        <v>14520</v>
      </c>
      <c r="H585" s="31">
        <f t="shared" si="151"/>
        <v>4857772.9407449998</v>
      </c>
      <c r="I585" s="31">
        <f t="shared" si="151"/>
        <v>803</v>
      </c>
      <c r="J585" s="31">
        <f t="shared" si="151"/>
        <v>233.22096500000015</v>
      </c>
      <c r="K585" s="31">
        <f t="shared" si="151"/>
        <v>2831.323813</v>
      </c>
      <c r="L585" s="31">
        <f t="shared" si="151"/>
        <v>1994.3597669999999</v>
      </c>
      <c r="M585" s="31">
        <f t="shared" si="142"/>
        <v>41.966552868191712</v>
      </c>
      <c r="N585" s="109">
        <f>D585/D592*100</f>
        <v>8.6637094563666892</v>
      </c>
    </row>
    <row r="586" spans="1:14" ht="14.25" thickBot="1">
      <c r="A586" s="258"/>
      <c r="B586" s="176" t="s">
        <v>25</v>
      </c>
      <c r="C586" s="31">
        <f t="shared" si="151"/>
        <v>446.24370900000008</v>
      </c>
      <c r="D586" s="31">
        <f t="shared" si="151"/>
        <v>16520.860839000001</v>
      </c>
      <c r="E586" s="31">
        <f t="shared" si="151"/>
        <v>13187.324296999999</v>
      </c>
      <c r="F586" s="31">
        <f t="shared" si="140"/>
        <v>25.278339008909885</v>
      </c>
      <c r="G586" s="31">
        <f t="shared" si="151"/>
        <v>4905</v>
      </c>
      <c r="H586" s="31">
        <f t="shared" si="151"/>
        <v>787175.81663900008</v>
      </c>
      <c r="I586" s="31">
        <f t="shared" si="151"/>
        <v>6838</v>
      </c>
      <c r="J586" s="31">
        <f t="shared" si="151"/>
        <v>259.79297900000029</v>
      </c>
      <c r="K586" s="31">
        <f t="shared" si="151"/>
        <v>4335.4821570000004</v>
      </c>
      <c r="L586" s="31">
        <f t="shared" si="151"/>
        <v>3766.6214080000004</v>
      </c>
      <c r="M586" s="31">
        <f t="shared" si="142"/>
        <v>15.102679228440255</v>
      </c>
      <c r="N586" s="109">
        <f>D586/D592*100</f>
        <v>24.237041655724124</v>
      </c>
    </row>
    <row r="587" spans="1:14" ht="14.25" thickBot="1">
      <c r="A587" s="258"/>
      <c r="B587" s="176" t="s">
        <v>26</v>
      </c>
      <c r="C587" s="31">
        <f t="shared" si="151"/>
        <v>1222.1714670000001</v>
      </c>
      <c r="D587" s="31">
        <f t="shared" si="151"/>
        <v>5244.326067</v>
      </c>
      <c r="E587" s="31">
        <f t="shared" si="151"/>
        <v>5072.9694670000008</v>
      </c>
      <c r="F587" s="31">
        <f t="shared" si="140"/>
        <v>3.3778362183073458</v>
      </c>
      <c r="G587" s="31">
        <f t="shared" si="151"/>
        <v>212296</v>
      </c>
      <c r="H587" s="31">
        <f t="shared" si="151"/>
        <v>51783575.072399989</v>
      </c>
      <c r="I587" s="31">
        <f t="shared" si="151"/>
        <v>4943</v>
      </c>
      <c r="J587" s="31">
        <f t="shared" si="151"/>
        <v>171.23931500000003</v>
      </c>
      <c r="K587" s="31">
        <f t="shared" si="151"/>
        <v>1509.7174060000002</v>
      </c>
      <c r="L587" s="31">
        <f t="shared" si="151"/>
        <v>1947.6764529999998</v>
      </c>
      <c r="M587" s="31">
        <f t="shared" si="142"/>
        <v>-22.486232060022733</v>
      </c>
      <c r="N587" s="109">
        <f>D587/D592*100</f>
        <v>7.6937243513378908</v>
      </c>
    </row>
    <row r="588" spans="1:14" ht="14.25" thickBot="1">
      <c r="A588" s="258"/>
      <c r="B588" s="176" t="s">
        <v>27</v>
      </c>
      <c r="C588" s="31">
        <f t="shared" si="151"/>
        <v>50.563080999999997</v>
      </c>
      <c r="D588" s="31">
        <f t="shared" si="151"/>
        <v>365.71658000000002</v>
      </c>
      <c r="E588" s="31">
        <f t="shared" si="151"/>
        <v>437.01757299999997</v>
      </c>
      <c r="F588" s="31">
        <f t="shared" si="140"/>
        <v>-16.315360618233068</v>
      </c>
      <c r="G588" s="31">
        <f t="shared" si="151"/>
        <v>213</v>
      </c>
      <c r="H588" s="31">
        <f t="shared" si="151"/>
        <v>125819.82595225002</v>
      </c>
      <c r="I588" s="31">
        <f t="shared" si="151"/>
        <v>2</v>
      </c>
      <c r="J588" s="31">
        <f t="shared" si="151"/>
        <v>0</v>
      </c>
      <c r="K588" s="31">
        <f t="shared" si="151"/>
        <v>0.42304000000000003</v>
      </c>
      <c r="L588" s="31">
        <f t="shared" si="151"/>
        <v>6.44</v>
      </c>
      <c r="M588" s="31">
        <f t="shared" si="142"/>
        <v>-93.431055900621118</v>
      </c>
      <c r="N588" s="109">
        <f>D588/D592*100</f>
        <v>0.53652700485948102</v>
      </c>
    </row>
    <row r="589" spans="1:14" ht="14.25" thickBot="1">
      <c r="A589" s="258"/>
      <c r="B589" s="14" t="s">
        <v>28</v>
      </c>
      <c r="C589" s="31">
        <f t="shared" si="151"/>
        <v>36.075473000000002</v>
      </c>
      <c r="D589" s="31">
        <f t="shared" si="151"/>
        <v>158.688661</v>
      </c>
      <c r="E589" s="31">
        <f t="shared" si="151"/>
        <v>117.93231400000001</v>
      </c>
      <c r="F589" s="31">
        <f t="shared" si="140"/>
        <v>34.559100570179595</v>
      </c>
      <c r="G589" s="31">
        <f t="shared" si="151"/>
        <v>45</v>
      </c>
      <c r="H589" s="31">
        <f t="shared" si="151"/>
        <v>45902.965949000005</v>
      </c>
      <c r="I589" s="31">
        <f t="shared" si="151"/>
        <v>0</v>
      </c>
      <c r="J589" s="31">
        <f t="shared" si="151"/>
        <v>0</v>
      </c>
      <c r="K589" s="31">
        <f t="shared" si="151"/>
        <v>0</v>
      </c>
      <c r="L589" s="31">
        <f t="shared" si="151"/>
        <v>3.68</v>
      </c>
      <c r="M589" s="31">
        <f t="shared" si="142"/>
        <v>-100</v>
      </c>
      <c r="N589" s="109">
        <f>D589/D592*100</f>
        <v>0.23280528323734059</v>
      </c>
    </row>
    <row r="590" spans="1:14" ht="14.25" thickBot="1">
      <c r="A590" s="258"/>
      <c r="B590" s="14" t="s">
        <v>29</v>
      </c>
      <c r="C590" s="31">
        <f t="shared" si="151"/>
        <v>2.680733</v>
      </c>
      <c r="D590" s="31">
        <f t="shared" si="151"/>
        <v>28.969152999999999</v>
      </c>
      <c r="E590" s="31">
        <f t="shared" si="151"/>
        <v>58.858045000000004</v>
      </c>
      <c r="F590" s="31">
        <f t="shared" si="140"/>
        <v>-50.781319698946859</v>
      </c>
      <c r="G590" s="31">
        <f t="shared" si="151"/>
        <v>22</v>
      </c>
      <c r="H590" s="31">
        <f t="shared" si="151"/>
        <v>10378.148508000002</v>
      </c>
      <c r="I590" s="31">
        <f t="shared" si="151"/>
        <v>1</v>
      </c>
      <c r="J590" s="31">
        <f t="shared" si="151"/>
        <v>0</v>
      </c>
      <c r="K590" s="31">
        <f t="shared" si="151"/>
        <v>0.42304000000000003</v>
      </c>
      <c r="L590" s="31">
        <f t="shared" si="151"/>
        <v>2.7</v>
      </c>
      <c r="M590" s="31">
        <f t="shared" si="142"/>
        <v>-84.331851851851852</v>
      </c>
      <c r="N590" s="109">
        <f>D590/D592*100</f>
        <v>4.2499393635383034E-2</v>
      </c>
    </row>
    <row r="591" spans="1:14" ht="14.25" thickBot="1">
      <c r="A591" s="258"/>
      <c r="B591" s="14" t="s">
        <v>30</v>
      </c>
      <c r="C591" s="31">
        <f t="shared" si="151"/>
        <v>11.701928999999996</v>
      </c>
      <c r="D591" s="31">
        <f t="shared" si="151"/>
        <v>175.33841699999999</v>
      </c>
      <c r="E591" s="31">
        <f t="shared" si="151"/>
        <v>249.436859</v>
      </c>
      <c r="F591" s="31">
        <f t="shared" si="140"/>
        <v>-29.706292124212485</v>
      </c>
      <c r="G591" s="31">
        <f t="shared" si="151"/>
        <v>125</v>
      </c>
      <c r="H591" s="31">
        <f t="shared" si="151"/>
        <v>66850.521495249995</v>
      </c>
      <c r="I591" s="31">
        <f t="shared" si="151"/>
        <v>1</v>
      </c>
      <c r="J591" s="31">
        <f t="shared" si="151"/>
        <v>0</v>
      </c>
      <c r="K591" s="31">
        <f t="shared" si="151"/>
        <v>0</v>
      </c>
      <c r="L591" s="31">
        <f t="shared" si="151"/>
        <v>0</v>
      </c>
      <c r="M591" s="31" t="e">
        <f t="shared" si="142"/>
        <v>#DIV/0!</v>
      </c>
      <c r="N591" s="109">
        <f>D591/D592*100</f>
        <v>0.25723142141877381</v>
      </c>
    </row>
    <row r="592" spans="1:14" ht="14.25" thickBot="1">
      <c r="A592" s="273"/>
      <c r="B592" s="35" t="s">
        <v>50</v>
      </c>
      <c r="C592" s="36">
        <f t="shared" ref="C592:L592" si="152">C580+C582+C583+C584+C585+C586+C587+C588</f>
        <v>8132.8280420699994</v>
      </c>
      <c r="D592" s="36">
        <f t="shared" si="152"/>
        <v>68163.685459929999</v>
      </c>
      <c r="E592" s="36">
        <f t="shared" si="152"/>
        <v>57075.746077000011</v>
      </c>
      <c r="F592" s="36">
        <f t="shared" si="140"/>
        <v>19.426709495783758</v>
      </c>
      <c r="G592" s="36">
        <f t="shared" si="152"/>
        <v>604894</v>
      </c>
      <c r="H592" s="36">
        <f t="shared" si="152"/>
        <v>92852968.422076032</v>
      </c>
      <c r="I592" s="36">
        <f t="shared" si="152"/>
        <v>38672</v>
      </c>
      <c r="J592" s="36">
        <f t="shared" si="152"/>
        <v>3603.4796559999986</v>
      </c>
      <c r="K592" s="36">
        <f t="shared" si="152"/>
        <v>27639.733901000003</v>
      </c>
      <c r="L592" s="36">
        <f t="shared" si="152"/>
        <v>30875.994598999994</v>
      </c>
      <c r="M592" s="36">
        <f t="shared" si="142"/>
        <v>-10.481478378367141</v>
      </c>
      <c r="N592" s="115">
        <f>D592/D592*100</f>
        <v>100</v>
      </c>
    </row>
    <row r="593" spans="1:9">
      <c r="A593" s="43" t="s">
        <v>51</v>
      </c>
      <c r="B593" s="43"/>
      <c r="C593" s="43"/>
      <c r="D593" s="43"/>
      <c r="E593" s="43"/>
      <c r="F593" s="43"/>
      <c r="G593" s="43"/>
      <c r="H593" s="43"/>
      <c r="I593" s="43"/>
    </row>
    <row r="594" spans="1:9">
      <c r="A594" s="43" t="s">
        <v>52</v>
      </c>
      <c r="B594" s="43"/>
      <c r="C594" s="43"/>
      <c r="D594" s="43"/>
      <c r="E594" s="43"/>
      <c r="F594" s="43"/>
      <c r="G594" s="43"/>
      <c r="H594" s="43"/>
      <c r="I594" s="43"/>
    </row>
  </sheetData>
  <mergeCells count="92">
    <mergeCell ref="N222:N223"/>
    <mergeCell ref="N412:N413"/>
    <mergeCell ref="N538:N539"/>
    <mergeCell ref="A1:N2"/>
    <mergeCell ref="A219:N220"/>
    <mergeCell ref="A409:N410"/>
    <mergeCell ref="A535:N536"/>
    <mergeCell ref="A342:A354"/>
    <mergeCell ref="A355:A367"/>
    <mergeCell ref="A368:A380"/>
    <mergeCell ref="A394:A406"/>
    <mergeCell ref="A412:A427"/>
    <mergeCell ref="A277:A289"/>
    <mergeCell ref="A290:A302"/>
    <mergeCell ref="A303:A315"/>
    <mergeCell ref="A316:A328"/>
    <mergeCell ref="A567:A579"/>
    <mergeCell ref="A580:A592"/>
    <mergeCell ref="C5:C6"/>
    <mergeCell ref="C223:C224"/>
    <mergeCell ref="C413:C414"/>
    <mergeCell ref="C539:C540"/>
    <mergeCell ref="A493:A505"/>
    <mergeCell ref="A506:A518"/>
    <mergeCell ref="A519:A531"/>
    <mergeCell ref="A538:A553"/>
    <mergeCell ref="A554:A566"/>
    <mergeCell ref="A428:A440"/>
    <mergeCell ref="A441:A453"/>
    <mergeCell ref="A454:A466"/>
    <mergeCell ref="A467:A479"/>
    <mergeCell ref="A480:A492"/>
    <mergeCell ref="A329:A341"/>
    <mergeCell ref="A202:A214"/>
    <mergeCell ref="A222:A237"/>
    <mergeCell ref="A238:A250"/>
    <mergeCell ref="A251:A263"/>
    <mergeCell ref="A264:A276"/>
    <mergeCell ref="A537:N537"/>
    <mergeCell ref="C412:F412"/>
    <mergeCell ref="G412:H412"/>
    <mergeCell ref="I412:M412"/>
    <mergeCell ref="J413:L413"/>
    <mergeCell ref="D413:D414"/>
    <mergeCell ref="E413:E414"/>
    <mergeCell ref="G413:G414"/>
    <mergeCell ref="H413:H414"/>
    <mergeCell ref="C538:F538"/>
    <mergeCell ref="G538:H538"/>
    <mergeCell ref="I538:M538"/>
    <mergeCell ref="J539:L539"/>
    <mergeCell ref="D539:D540"/>
    <mergeCell ref="E539:E540"/>
    <mergeCell ref="G539:G540"/>
    <mergeCell ref="H539:H540"/>
    <mergeCell ref="J223:L223"/>
    <mergeCell ref="D223:D224"/>
    <mergeCell ref="E223:E224"/>
    <mergeCell ref="G223:G224"/>
    <mergeCell ref="H223:H224"/>
    <mergeCell ref="A150:A162"/>
    <mergeCell ref="A3:N3"/>
    <mergeCell ref="C222:F222"/>
    <mergeCell ref="G222:H222"/>
    <mergeCell ref="I222:M222"/>
    <mergeCell ref="A221:N221"/>
    <mergeCell ref="A20:A32"/>
    <mergeCell ref="A33:A45"/>
    <mergeCell ref="A46:A58"/>
    <mergeCell ref="A85:A97"/>
    <mergeCell ref="A98:A110"/>
    <mergeCell ref="A111:A123"/>
    <mergeCell ref="A163:A175"/>
    <mergeCell ref="A176:A188"/>
    <mergeCell ref="A189:A201"/>
    <mergeCell ref="N4:N5"/>
    <mergeCell ref="A381:A393"/>
    <mergeCell ref="A411:N411"/>
    <mergeCell ref="A59:A71"/>
    <mergeCell ref="A72:A84"/>
    <mergeCell ref="C4:F4"/>
    <mergeCell ref="G4:H4"/>
    <mergeCell ref="I4:M4"/>
    <mergeCell ref="J5:L5"/>
    <mergeCell ref="D5:D6"/>
    <mergeCell ref="E5:E6"/>
    <mergeCell ref="G5:G6"/>
    <mergeCell ref="H5:H6"/>
    <mergeCell ref="A4:A6"/>
    <mergeCell ref="A7:A19"/>
    <mergeCell ref="A124:A136"/>
    <mergeCell ref="A137:A149"/>
  </mergeCells>
  <phoneticPr fontId="20" type="noConversion"/>
  <pageMargins left="0.69930555555555596" right="0.69930555555555596" top="0.75" bottom="0.75" header="0.3" footer="0.3"/>
  <pageSetup paperSize="9" orientation="portrait" horizontalDpi="2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27"/>
  <sheetViews>
    <sheetView workbookViewId="0">
      <selection activeCell="M9" sqref="M9"/>
    </sheetView>
  </sheetViews>
  <sheetFormatPr defaultColWidth="9" defaultRowHeight="20.25"/>
  <cols>
    <col min="1" max="1" width="11.875" style="1" customWidth="1"/>
    <col min="2" max="5" width="9" style="1"/>
    <col min="6" max="6" width="9" style="1" customWidth="1"/>
    <col min="7" max="16384" width="9" style="1"/>
  </cols>
  <sheetData>
    <row r="1" spans="1:11">
      <c r="A1" s="2"/>
      <c r="B1" s="2"/>
      <c r="C1" s="2"/>
      <c r="D1" s="2" t="s">
        <v>120</v>
      </c>
      <c r="E1" s="2"/>
      <c r="F1" s="2"/>
      <c r="G1" s="2"/>
      <c r="H1" s="2"/>
      <c r="I1" s="2"/>
      <c r="J1" s="6"/>
      <c r="K1" s="6"/>
    </row>
    <row r="2" spans="1:11">
      <c r="A2" s="2"/>
      <c r="B2" s="2"/>
      <c r="C2" s="2"/>
      <c r="D2" s="280" t="s">
        <v>124</v>
      </c>
      <c r="E2" s="280"/>
      <c r="F2" s="280"/>
      <c r="G2" s="280"/>
      <c r="H2" s="280"/>
      <c r="I2" s="280"/>
      <c r="J2" s="2" t="s">
        <v>71</v>
      </c>
    </row>
    <row r="3" spans="1:11">
      <c r="A3" s="281" t="s">
        <v>72</v>
      </c>
      <c r="B3" s="281" t="s">
        <v>73</v>
      </c>
      <c r="C3" s="281"/>
      <c r="D3" s="281" t="s">
        <v>74</v>
      </c>
      <c r="E3" s="281"/>
      <c r="F3" s="281" t="s">
        <v>68</v>
      </c>
      <c r="G3" s="281"/>
      <c r="H3" s="281" t="s">
        <v>69</v>
      </c>
      <c r="I3" s="281"/>
      <c r="J3" s="281" t="s">
        <v>70</v>
      </c>
      <c r="K3" s="281"/>
    </row>
    <row r="4" spans="1:11">
      <c r="A4" s="281"/>
      <c r="B4" s="174" t="s">
        <v>9</v>
      </c>
      <c r="C4" s="174" t="s">
        <v>50</v>
      </c>
      <c r="D4" s="174" t="s">
        <v>9</v>
      </c>
      <c r="E4" s="174" t="s">
        <v>75</v>
      </c>
      <c r="F4" s="174" t="s">
        <v>9</v>
      </c>
      <c r="G4" s="174" t="s">
        <v>75</v>
      </c>
      <c r="H4" s="174" t="s">
        <v>9</v>
      </c>
      <c r="I4" s="174" t="s">
        <v>75</v>
      </c>
      <c r="J4" s="174" t="s">
        <v>9</v>
      </c>
      <c r="K4" s="174" t="s">
        <v>75</v>
      </c>
    </row>
    <row r="5" spans="1:11">
      <c r="A5" s="174" t="s">
        <v>57</v>
      </c>
      <c r="B5" s="119">
        <v>2072</v>
      </c>
      <c r="C5" s="119">
        <v>10018</v>
      </c>
      <c r="D5" s="119">
        <v>443</v>
      </c>
      <c r="E5" s="119">
        <v>4073</v>
      </c>
      <c r="F5" s="119">
        <v>1146</v>
      </c>
      <c r="G5" s="119">
        <v>1497</v>
      </c>
      <c r="H5" s="119">
        <v>214</v>
      </c>
      <c r="I5" s="119">
        <v>1838</v>
      </c>
      <c r="J5" s="119">
        <v>269</v>
      </c>
      <c r="K5" s="119">
        <v>2610</v>
      </c>
    </row>
    <row r="6" spans="1:11">
      <c r="A6" s="174" t="s">
        <v>76</v>
      </c>
      <c r="B6" s="3">
        <v>39</v>
      </c>
      <c r="C6" s="3">
        <v>402</v>
      </c>
      <c r="D6" s="3">
        <v>39</v>
      </c>
      <c r="E6" s="3">
        <v>402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</row>
    <row r="7" spans="1:11">
      <c r="A7" s="174" t="s">
        <v>59</v>
      </c>
      <c r="B7" s="3">
        <v>1</v>
      </c>
      <c r="C7" s="3">
        <v>17</v>
      </c>
      <c r="D7" s="3">
        <v>1</v>
      </c>
      <c r="E7" s="3">
        <v>16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</row>
    <row r="8" spans="1:11">
      <c r="A8" s="174" t="s">
        <v>77</v>
      </c>
      <c r="B8" s="3">
        <v>9</v>
      </c>
      <c r="C8" s="3">
        <v>38</v>
      </c>
      <c r="D8" s="3">
        <v>4</v>
      </c>
      <c r="E8" s="3">
        <v>24</v>
      </c>
      <c r="F8" s="3">
        <v>4</v>
      </c>
      <c r="G8" s="3">
        <v>13</v>
      </c>
      <c r="H8" s="3">
        <v>0</v>
      </c>
      <c r="I8" s="3">
        <v>0</v>
      </c>
      <c r="J8" s="3">
        <v>1</v>
      </c>
      <c r="K8" s="3">
        <v>1</v>
      </c>
    </row>
    <row r="9" spans="1:11">
      <c r="A9" s="174" t="s">
        <v>78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282" t="s">
        <v>79</v>
      </c>
      <c r="K9" s="282"/>
    </row>
    <row r="10" spans="1:11">
      <c r="A10" s="174" t="s">
        <v>61</v>
      </c>
      <c r="B10" s="3">
        <v>0</v>
      </c>
      <c r="C10" s="3">
        <v>4</v>
      </c>
      <c r="D10" s="3">
        <v>2</v>
      </c>
      <c r="E10" s="3">
        <v>6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>
      <c r="A11" s="174" t="s">
        <v>62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282" t="s">
        <v>79</v>
      </c>
      <c r="K11" s="282"/>
    </row>
    <row r="12" spans="1:11">
      <c r="A12" s="174" t="s">
        <v>91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282" t="s">
        <v>79</v>
      </c>
      <c r="K12" s="282"/>
    </row>
    <row r="13" spans="1:11">
      <c r="A13" s="174" t="s">
        <v>80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282" t="s">
        <v>79</v>
      </c>
      <c r="I13" s="282"/>
      <c r="J13" s="282" t="s">
        <v>79</v>
      </c>
      <c r="K13" s="282"/>
    </row>
    <row r="14" spans="1:11">
      <c r="A14" s="174" t="s">
        <v>81</v>
      </c>
      <c r="B14" s="3">
        <v>0</v>
      </c>
      <c r="C14" s="3">
        <v>0</v>
      </c>
      <c r="D14" s="3">
        <v>0</v>
      </c>
      <c r="E14" s="3">
        <v>0</v>
      </c>
      <c r="F14" s="282" t="s">
        <v>79</v>
      </c>
      <c r="G14" s="282"/>
      <c r="H14" s="282" t="s">
        <v>79</v>
      </c>
      <c r="I14" s="282"/>
      <c r="J14" s="282" t="s">
        <v>79</v>
      </c>
      <c r="K14" s="282"/>
    </row>
    <row r="15" spans="1:11">
      <c r="A15" s="174" t="s">
        <v>63</v>
      </c>
      <c r="B15" s="3">
        <v>6</v>
      </c>
      <c r="C15" s="3">
        <v>20</v>
      </c>
      <c r="D15" s="3">
        <v>0</v>
      </c>
      <c r="E15" s="3">
        <v>0</v>
      </c>
      <c r="F15" s="3">
        <v>0</v>
      </c>
      <c r="G15" s="3">
        <v>0</v>
      </c>
      <c r="H15" s="3">
        <v>6</v>
      </c>
      <c r="I15" s="3">
        <v>20</v>
      </c>
      <c r="J15" s="3">
        <v>0</v>
      </c>
      <c r="K15" s="3">
        <v>0</v>
      </c>
    </row>
    <row r="16" spans="1:11">
      <c r="A16" s="174" t="s">
        <v>64</v>
      </c>
      <c r="B16" s="118">
        <v>66</v>
      </c>
      <c r="C16" s="118">
        <v>983</v>
      </c>
      <c r="D16" s="118">
        <v>10</v>
      </c>
      <c r="E16" s="118">
        <v>117</v>
      </c>
      <c r="F16" s="118">
        <v>8</v>
      </c>
      <c r="G16" s="118">
        <v>100</v>
      </c>
      <c r="H16" s="118">
        <v>48</v>
      </c>
      <c r="I16" s="118">
        <v>766</v>
      </c>
      <c r="J16" s="182">
        <v>0</v>
      </c>
      <c r="K16" s="182">
        <v>0</v>
      </c>
    </row>
    <row r="17" spans="1:11">
      <c r="A17" s="174" t="s">
        <v>65</v>
      </c>
      <c r="B17" s="3">
        <v>0</v>
      </c>
      <c r="C17" s="3">
        <v>3</v>
      </c>
      <c r="D17" s="3">
        <v>0</v>
      </c>
      <c r="E17" s="3">
        <v>3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</row>
    <row r="18" spans="1:11">
      <c r="A18" s="174" t="s">
        <v>82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</row>
    <row r="19" spans="1:11">
      <c r="A19" s="174" t="s">
        <v>83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282" t="s">
        <v>79</v>
      </c>
      <c r="I19" s="282"/>
      <c r="J19" s="282" t="s">
        <v>79</v>
      </c>
      <c r="K19" s="282"/>
    </row>
    <row r="20" spans="1:11">
      <c r="A20" s="174" t="s">
        <v>84</v>
      </c>
      <c r="B20" s="3">
        <v>0</v>
      </c>
      <c r="C20" s="3">
        <v>2</v>
      </c>
      <c r="D20" s="3">
        <v>0</v>
      </c>
      <c r="E20" s="3">
        <v>2</v>
      </c>
      <c r="F20" s="282" t="s">
        <v>79</v>
      </c>
      <c r="G20" s="282"/>
      <c r="H20" s="282" t="s">
        <v>79</v>
      </c>
      <c r="I20" s="282"/>
      <c r="J20" s="282" t="s">
        <v>79</v>
      </c>
      <c r="K20" s="282"/>
    </row>
    <row r="21" spans="1:11">
      <c r="A21" s="174" t="s">
        <v>85</v>
      </c>
      <c r="B21" s="3">
        <v>0</v>
      </c>
      <c r="C21" s="3">
        <v>0</v>
      </c>
      <c r="D21" s="3">
        <v>0</v>
      </c>
      <c r="E21" s="3">
        <v>0</v>
      </c>
      <c r="F21" s="282" t="s">
        <v>79</v>
      </c>
      <c r="G21" s="282"/>
      <c r="H21" s="282" t="s">
        <v>79</v>
      </c>
      <c r="I21" s="282"/>
      <c r="J21" s="282" t="s">
        <v>79</v>
      </c>
      <c r="K21" s="282"/>
    </row>
    <row r="22" spans="1:11">
      <c r="A22" s="174" t="s">
        <v>86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282" t="s">
        <v>79</v>
      </c>
      <c r="I22" s="282"/>
      <c r="J22" s="282" t="s">
        <v>79</v>
      </c>
      <c r="K22" s="282"/>
    </row>
    <row r="23" spans="1:11">
      <c r="A23" s="174" t="s">
        <v>87</v>
      </c>
      <c r="B23" s="3">
        <v>0</v>
      </c>
      <c r="C23" s="3">
        <v>0</v>
      </c>
      <c r="D23" s="3">
        <v>0</v>
      </c>
      <c r="E23" s="3">
        <v>0</v>
      </c>
      <c r="F23" s="282" t="s">
        <v>79</v>
      </c>
      <c r="G23" s="282"/>
      <c r="H23" s="282" t="s">
        <v>79</v>
      </c>
      <c r="I23" s="282"/>
      <c r="J23" s="282" t="s">
        <v>79</v>
      </c>
      <c r="K23" s="282"/>
    </row>
    <row r="24" spans="1:11">
      <c r="A24" s="174" t="s">
        <v>88</v>
      </c>
      <c r="B24" s="3">
        <v>0</v>
      </c>
      <c r="C24" s="3">
        <v>0</v>
      </c>
      <c r="D24" s="3">
        <v>0</v>
      </c>
      <c r="E24" s="3">
        <v>0</v>
      </c>
      <c r="F24" s="282" t="s">
        <v>79</v>
      </c>
      <c r="G24" s="282"/>
      <c r="H24" s="282" t="s">
        <v>79</v>
      </c>
      <c r="I24" s="282"/>
      <c r="J24" s="282" t="s">
        <v>79</v>
      </c>
      <c r="K24" s="282"/>
    </row>
    <row r="25" spans="1:11">
      <c r="A25" s="174" t="s">
        <v>50</v>
      </c>
      <c r="B25" s="3">
        <f>B5+B6+B7+B8+B9+B10+B11+B12+B13+B15+B14+B16+B17+B18+B19+B20+B21+B22+B23+B24</f>
        <v>2193</v>
      </c>
      <c r="C25" s="3">
        <f t="shared" ref="C25:E25" si="0">C5+C6+C7+C8+C9+C10+C11+C12+C13+C15+C14+C16+C17+C18+C19+C20+C21+C22+C23+C24</f>
        <v>11487</v>
      </c>
      <c r="D25" s="3">
        <f t="shared" si="0"/>
        <v>499</v>
      </c>
      <c r="E25" s="3">
        <f t="shared" si="0"/>
        <v>4643</v>
      </c>
      <c r="F25" s="3">
        <f>F5+F6+F7+F8+F9+F10+F11+F12+F13</f>
        <v>1150</v>
      </c>
      <c r="G25" s="3">
        <f>G5+G6+G7+G8+G9+G10+G11+G12+G13</f>
        <v>1510</v>
      </c>
      <c r="H25" s="3">
        <f>H10+H9+H8+H7+H6+H5+H11+H16</f>
        <v>262</v>
      </c>
      <c r="I25" s="3">
        <f>I10+I9+I8+I7+I6+I5+I11+I16</f>
        <v>2604</v>
      </c>
      <c r="J25" s="3">
        <f>J8+J7+J6+J5</f>
        <v>270</v>
      </c>
      <c r="K25" s="3">
        <f>K8+K7+K6+K5</f>
        <v>2612</v>
      </c>
    </row>
    <row r="27" spans="1:11">
      <c r="A27" s="5" t="s">
        <v>89</v>
      </c>
    </row>
  </sheetData>
  <mergeCells count="31">
    <mergeCell ref="F24:G24"/>
    <mergeCell ref="H24:I24"/>
    <mergeCell ref="J24:K24"/>
    <mergeCell ref="A3:A4"/>
    <mergeCell ref="H22:I22"/>
    <mergeCell ref="J22:K22"/>
    <mergeCell ref="F23:G23"/>
    <mergeCell ref="H23:I23"/>
    <mergeCell ref="J23:K23"/>
    <mergeCell ref="F20:G20"/>
    <mergeCell ref="H20:I20"/>
    <mergeCell ref="J20:K20"/>
    <mergeCell ref="F21:G21"/>
    <mergeCell ref="H21:I21"/>
    <mergeCell ref="J21:K21"/>
    <mergeCell ref="F14:G14"/>
    <mergeCell ref="H14:I14"/>
    <mergeCell ref="J14:K14"/>
    <mergeCell ref="H19:I19"/>
    <mergeCell ref="J19:K19"/>
    <mergeCell ref="J3:K3"/>
    <mergeCell ref="J9:K9"/>
    <mergeCell ref="J11:K11"/>
    <mergeCell ref="J12:K12"/>
    <mergeCell ref="H13:I13"/>
    <mergeCell ref="J13:K13"/>
    <mergeCell ref="D2:I2"/>
    <mergeCell ref="B3:C3"/>
    <mergeCell ref="D3:E3"/>
    <mergeCell ref="F3:G3"/>
    <mergeCell ref="H3:I3"/>
  </mergeCells>
  <phoneticPr fontId="20" type="noConversion"/>
  <pageMargins left="0.69930555555555596" right="0.69930555555555596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R24" sqref="R24"/>
    </sheetView>
  </sheetViews>
  <sheetFormatPr defaultRowHeight="13.5"/>
  <cols>
    <col min="1" max="1" width="13.625" bestFit="1" customWidth="1"/>
    <col min="2" max="2" width="9.375" customWidth="1"/>
    <col min="3" max="3" width="9.5" bestFit="1" customWidth="1"/>
  </cols>
  <sheetData>
    <row r="1" spans="1:11" ht="25.5">
      <c r="A1" s="283" t="s">
        <v>130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11" ht="20.25">
      <c r="A2" s="142"/>
      <c r="B2" s="142"/>
      <c r="C2" s="142"/>
      <c r="D2" s="143"/>
      <c r="E2" s="144"/>
      <c r="F2" s="144"/>
      <c r="G2" s="144"/>
      <c r="H2" s="145"/>
      <c r="I2" s="146" t="s">
        <v>92</v>
      </c>
      <c r="J2" s="145"/>
      <c r="K2" s="147"/>
    </row>
    <row r="3" spans="1:11" ht="20.25">
      <c r="A3" s="285" t="s">
        <v>72</v>
      </c>
      <c r="B3" s="285" t="s">
        <v>73</v>
      </c>
      <c r="C3" s="285"/>
      <c r="D3" s="285" t="s">
        <v>74</v>
      </c>
      <c r="E3" s="285"/>
      <c r="F3" s="285" t="s">
        <v>68</v>
      </c>
      <c r="G3" s="285"/>
      <c r="H3" s="285" t="s">
        <v>69</v>
      </c>
      <c r="I3" s="285"/>
      <c r="J3" s="285" t="s">
        <v>70</v>
      </c>
      <c r="K3" s="285"/>
    </row>
    <row r="4" spans="1:11" ht="20.25">
      <c r="A4" s="285"/>
      <c r="B4" s="175" t="s">
        <v>9</v>
      </c>
      <c r="C4" s="175" t="s">
        <v>93</v>
      </c>
      <c r="D4" s="175" t="s">
        <v>9</v>
      </c>
      <c r="E4" s="175" t="s">
        <v>93</v>
      </c>
      <c r="F4" s="175" t="s">
        <v>9</v>
      </c>
      <c r="G4" s="175" t="s">
        <v>93</v>
      </c>
      <c r="H4" s="175" t="s">
        <v>9</v>
      </c>
      <c r="I4" s="175" t="s">
        <v>93</v>
      </c>
      <c r="J4" s="175" t="s">
        <v>9</v>
      </c>
      <c r="K4" s="175" t="s">
        <v>93</v>
      </c>
    </row>
    <row r="5" spans="1:11" ht="20.25">
      <c r="A5" s="175" t="s">
        <v>57</v>
      </c>
      <c r="B5" s="148">
        <f>D5+F5+H5+J5</f>
        <v>247.8</v>
      </c>
      <c r="C5" s="148">
        <f>E5+G5+I5+K5</f>
        <v>1626.3</v>
      </c>
      <c r="D5" s="148">
        <v>173.05</v>
      </c>
      <c r="E5" s="148">
        <v>1198.5</v>
      </c>
      <c r="F5" s="148">
        <v>42.69</v>
      </c>
      <c r="G5" s="148">
        <v>263.27</v>
      </c>
      <c r="H5" s="148">
        <v>12.46</v>
      </c>
      <c r="I5" s="148">
        <v>52.71</v>
      </c>
      <c r="J5" s="148">
        <v>19.600000000000001</v>
      </c>
      <c r="K5" s="148">
        <v>111.82</v>
      </c>
    </row>
    <row r="6" spans="1:11" ht="20.25">
      <c r="A6" s="175" t="s">
        <v>76</v>
      </c>
      <c r="B6" s="148">
        <f t="shared" ref="B6:C24" si="0">D6+F6+H6+J6</f>
        <v>72.320000000000007</v>
      </c>
      <c r="C6" s="148">
        <f t="shared" si="0"/>
        <v>340.74000000000007</v>
      </c>
      <c r="D6" s="149">
        <v>62.45</v>
      </c>
      <c r="E6" s="149">
        <v>283.54000000000002</v>
      </c>
      <c r="F6" s="150">
        <v>1.91</v>
      </c>
      <c r="G6" s="150">
        <v>21.04</v>
      </c>
      <c r="H6" s="150">
        <v>4.29</v>
      </c>
      <c r="I6" s="150">
        <v>23.43</v>
      </c>
      <c r="J6" s="150">
        <v>3.67</v>
      </c>
      <c r="K6" s="150">
        <v>12.73</v>
      </c>
    </row>
    <row r="7" spans="1:11" ht="20.25">
      <c r="A7" s="175" t="s">
        <v>59</v>
      </c>
      <c r="B7" s="148">
        <f t="shared" si="0"/>
        <v>154.70526132075526</v>
      </c>
      <c r="C7" s="148">
        <f t="shared" si="0"/>
        <v>1205.5642547169821</v>
      </c>
      <c r="D7" s="149">
        <v>128.69007452830246</v>
      </c>
      <c r="E7" s="149">
        <v>946.41564245283053</v>
      </c>
      <c r="F7" s="149">
        <v>22.796088679245269</v>
      </c>
      <c r="G7" s="149">
        <v>196.02618018867992</v>
      </c>
      <c r="H7" s="149">
        <v>2.1913424528301886</v>
      </c>
      <c r="I7" s="149">
        <v>32.349416037735793</v>
      </c>
      <c r="J7" s="149">
        <v>1.0277556603773585</v>
      </c>
      <c r="K7" s="149">
        <v>30.773016037735818</v>
      </c>
    </row>
    <row r="8" spans="1:11" ht="20.25">
      <c r="A8" s="175" t="s">
        <v>77</v>
      </c>
      <c r="B8" s="148">
        <f t="shared" si="0"/>
        <v>8.4499999999999993</v>
      </c>
      <c r="C8" s="148">
        <f t="shared" si="0"/>
        <v>67.55</v>
      </c>
      <c r="D8" s="149">
        <v>6.71</v>
      </c>
      <c r="E8" s="149">
        <v>41.5</v>
      </c>
      <c r="F8" s="149">
        <v>1.63</v>
      </c>
      <c r="G8" s="149">
        <v>25.66</v>
      </c>
      <c r="H8" s="149">
        <v>0</v>
      </c>
      <c r="I8" s="149">
        <v>0.22</v>
      </c>
      <c r="J8" s="149">
        <v>0.11</v>
      </c>
      <c r="K8" s="149">
        <v>0.17</v>
      </c>
    </row>
    <row r="9" spans="1:11" ht="20.25">
      <c r="A9" s="175" t="s">
        <v>78</v>
      </c>
      <c r="B9" s="148">
        <f t="shared" si="0"/>
        <v>0.56999999999999995</v>
      </c>
      <c r="C9" s="148">
        <f t="shared" si="0"/>
        <v>10.33</v>
      </c>
      <c r="D9" s="154">
        <v>0.56999999999999995</v>
      </c>
      <c r="E9" s="154">
        <v>10.33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</row>
    <row r="10" spans="1:11" ht="20.25">
      <c r="A10" s="175" t="s">
        <v>61</v>
      </c>
      <c r="B10" s="148">
        <f t="shared" si="0"/>
        <v>0.43</v>
      </c>
      <c r="C10" s="148">
        <f t="shared" si="0"/>
        <v>11.379999999999999</v>
      </c>
      <c r="D10" s="153">
        <v>0.43</v>
      </c>
      <c r="E10" s="153">
        <v>6.37</v>
      </c>
      <c r="F10" s="153"/>
      <c r="G10" s="153">
        <v>2.46</v>
      </c>
      <c r="H10" s="153"/>
      <c r="I10" s="153">
        <v>0.69</v>
      </c>
      <c r="J10" s="153"/>
      <c r="K10" s="153">
        <v>1.86</v>
      </c>
    </row>
    <row r="11" spans="1:11" ht="20.25">
      <c r="A11" s="175" t="s">
        <v>62</v>
      </c>
      <c r="B11" s="148">
        <f t="shared" si="0"/>
        <v>0.93000000000000016</v>
      </c>
      <c r="C11" s="148">
        <f t="shared" si="0"/>
        <v>8.85</v>
      </c>
      <c r="D11" s="149">
        <v>-2.4</v>
      </c>
      <c r="E11" s="149">
        <v>2.9</v>
      </c>
      <c r="F11" s="149">
        <v>3.33</v>
      </c>
      <c r="G11" s="149">
        <v>5.95</v>
      </c>
      <c r="H11" s="149">
        <v>0</v>
      </c>
      <c r="I11" s="149">
        <v>0</v>
      </c>
      <c r="J11" s="151">
        <v>0</v>
      </c>
      <c r="K11" s="151">
        <v>0</v>
      </c>
    </row>
    <row r="12" spans="1:11" ht="20.25">
      <c r="A12" s="175" t="s">
        <v>94</v>
      </c>
      <c r="B12" s="148">
        <f t="shared" si="0"/>
        <v>0</v>
      </c>
      <c r="C12" s="148">
        <f t="shared" si="0"/>
        <v>0</v>
      </c>
      <c r="D12" s="149">
        <v>0</v>
      </c>
      <c r="E12" s="149">
        <v>0</v>
      </c>
      <c r="F12" s="149">
        <v>0</v>
      </c>
      <c r="G12" s="149">
        <v>0</v>
      </c>
      <c r="H12" s="149">
        <v>0</v>
      </c>
      <c r="I12" s="149">
        <v>0</v>
      </c>
      <c r="J12" s="151">
        <v>0</v>
      </c>
      <c r="K12" s="151">
        <v>0</v>
      </c>
    </row>
    <row r="13" spans="1:11" ht="20.25">
      <c r="A13" s="175" t="s">
        <v>80</v>
      </c>
      <c r="B13" s="148">
        <f t="shared" si="0"/>
        <v>13.4</v>
      </c>
      <c r="C13" s="148">
        <f t="shared" si="0"/>
        <v>71.710000000000008</v>
      </c>
      <c r="D13" s="153">
        <v>13.4</v>
      </c>
      <c r="E13" s="153">
        <v>51.07</v>
      </c>
      <c r="F13" s="153">
        <v>0</v>
      </c>
      <c r="G13" s="153">
        <v>20.64</v>
      </c>
      <c r="H13" s="155">
        <v>0</v>
      </c>
      <c r="I13" s="155">
        <v>0</v>
      </c>
      <c r="J13" s="155">
        <v>0</v>
      </c>
      <c r="K13" s="155">
        <v>0</v>
      </c>
    </row>
    <row r="14" spans="1:11" ht="20.25">
      <c r="A14" s="175" t="s">
        <v>81</v>
      </c>
      <c r="B14" s="148">
        <f t="shared" si="0"/>
        <v>0</v>
      </c>
      <c r="C14" s="148">
        <f t="shared" si="0"/>
        <v>0</v>
      </c>
      <c r="D14" s="149">
        <v>0</v>
      </c>
      <c r="E14" s="149">
        <v>0</v>
      </c>
      <c r="F14" s="151">
        <v>0</v>
      </c>
      <c r="G14" s="151">
        <v>0</v>
      </c>
      <c r="H14" s="151">
        <v>0</v>
      </c>
      <c r="I14" s="151">
        <v>0</v>
      </c>
      <c r="J14" s="151">
        <v>0</v>
      </c>
      <c r="K14" s="151">
        <v>0</v>
      </c>
    </row>
    <row r="15" spans="1:11" ht="20.25">
      <c r="A15" s="175" t="s">
        <v>63</v>
      </c>
      <c r="B15" s="148">
        <f t="shared" si="0"/>
        <v>39.019634000000003</v>
      </c>
      <c r="C15" s="148">
        <f t="shared" si="0"/>
        <v>149.215383</v>
      </c>
      <c r="D15" s="149">
        <v>28.944393000000002</v>
      </c>
      <c r="E15" s="149">
        <v>81.225998000000004</v>
      </c>
      <c r="F15" s="149">
        <v>7.1911740000000002</v>
      </c>
      <c r="G15" s="149">
        <v>30.373106999999997</v>
      </c>
      <c r="H15" s="149">
        <v>0</v>
      </c>
      <c r="I15" s="149">
        <v>0</v>
      </c>
      <c r="J15" s="149">
        <v>2.8840669999999999</v>
      </c>
      <c r="K15" s="149">
        <v>37.616278000000001</v>
      </c>
    </row>
    <row r="16" spans="1:11" ht="20.25">
      <c r="A16" s="175" t="s">
        <v>64</v>
      </c>
      <c r="B16" s="148">
        <f t="shared" si="0"/>
        <v>0</v>
      </c>
      <c r="C16" s="148">
        <f t="shared" si="0"/>
        <v>0</v>
      </c>
      <c r="D16" s="148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J16" s="149">
        <v>0</v>
      </c>
      <c r="K16" s="149">
        <v>0</v>
      </c>
    </row>
    <row r="17" spans="1:11" ht="20.25">
      <c r="A17" s="175" t="s">
        <v>65</v>
      </c>
      <c r="B17" s="148">
        <f t="shared" si="0"/>
        <v>7.5399999999999991</v>
      </c>
      <c r="C17" s="148">
        <f t="shared" si="0"/>
        <v>36.61</v>
      </c>
      <c r="D17" s="149">
        <v>0.39999999999999858</v>
      </c>
      <c r="E17" s="149">
        <v>5.0999999999999988</v>
      </c>
      <c r="F17" s="149">
        <v>1.0700000000000003</v>
      </c>
      <c r="G17" s="149">
        <v>4.53</v>
      </c>
      <c r="H17" s="149">
        <v>6.18</v>
      </c>
      <c r="I17" s="149">
        <v>20.54</v>
      </c>
      <c r="J17" s="149">
        <v>-0.10999999999999943</v>
      </c>
      <c r="K17" s="149">
        <v>6.44</v>
      </c>
    </row>
    <row r="18" spans="1:11" ht="20.25">
      <c r="A18" s="175" t="s">
        <v>82</v>
      </c>
      <c r="B18" s="148">
        <f t="shared" si="0"/>
        <v>0</v>
      </c>
      <c r="C18" s="148">
        <f t="shared" si="0"/>
        <v>0</v>
      </c>
      <c r="D18" s="149">
        <v>0</v>
      </c>
      <c r="E18" s="149">
        <v>0</v>
      </c>
      <c r="F18" s="149">
        <v>0</v>
      </c>
      <c r="G18" s="149">
        <v>0</v>
      </c>
      <c r="H18" s="149">
        <v>0</v>
      </c>
      <c r="I18" s="149">
        <v>0</v>
      </c>
      <c r="J18" s="149">
        <v>0</v>
      </c>
      <c r="K18" s="149">
        <v>0</v>
      </c>
    </row>
    <row r="19" spans="1:11" ht="20.25">
      <c r="A19" s="175" t="s">
        <v>83</v>
      </c>
      <c r="B19" s="148">
        <f t="shared" si="0"/>
        <v>0</v>
      </c>
      <c r="C19" s="148">
        <f t="shared" si="0"/>
        <v>0</v>
      </c>
      <c r="D19" s="149">
        <v>0</v>
      </c>
      <c r="E19" s="149">
        <v>0</v>
      </c>
      <c r="F19" s="149">
        <v>0</v>
      </c>
      <c r="G19" s="149">
        <v>0</v>
      </c>
      <c r="H19" s="151">
        <v>0</v>
      </c>
      <c r="I19" s="151">
        <v>0</v>
      </c>
      <c r="J19" s="149">
        <v>0</v>
      </c>
      <c r="K19" s="149">
        <v>0</v>
      </c>
    </row>
    <row r="20" spans="1:11" ht="20.25">
      <c r="A20" s="175" t="s">
        <v>84</v>
      </c>
      <c r="B20" s="148">
        <f t="shared" si="0"/>
        <v>0</v>
      </c>
      <c r="C20" s="148">
        <f t="shared" si="0"/>
        <v>0</v>
      </c>
      <c r="D20" s="149">
        <v>0</v>
      </c>
      <c r="E20" s="149">
        <v>0</v>
      </c>
      <c r="F20" s="151">
        <v>0</v>
      </c>
      <c r="G20" s="151">
        <v>0</v>
      </c>
      <c r="H20" s="151">
        <v>0</v>
      </c>
      <c r="I20" s="151">
        <v>0</v>
      </c>
      <c r="J20" s="151">
        <v>0</v>
      </c>
      <c r="K20" s="151">
        <v>0</v>
      </c>
    </row>
    <row r="21" spans="1:11" ht="20.25">
      <c r="A21" s="175" t="s">
        <v>85</v>
      </c>
      <c r="B21" s="148">
        <f t="shared" si="0"/>
        <v>5.27</v>
      </c>
      <c r="C21" s="148">
        <f t="shared" si="0"/>
        <v>5.27</v>
      </c>
      <c r="D21" s="149">
        <v>5.27</v>
      </c>
      <c r="E21" s="149">
        <v>5.27</v>
      </c>
      <c r="F21" s="151">
        <v>0</v>
      </c>
      <c r="G21" s="151">
        <v>0</v>
      </c>
      <c r="H21" s="151">
        <v>0</v>
      </c>
      <c r="I21" s="151">
        <v>0</v>
      </c>
      <c r="J21" s="151">
        <v>0</v>
      </c>
      <c r="K21" s="151">
        <v>0</v>
      </c>
    </row>
    <row r="22" spans="1:11" ht="20.25">
      <c r="A22" s="175" t="s">
        <v>86</v>
      </c>
      <c r="B22" s="148">
        <f t="shared" si="0"/>
        <v>0</v>
      </c>
      <c r="C22" s="148">
        <f t="shared" si="0"/>
        <v>0</v>
      </c>
      <c r="D22" s="149">
        <v>0</v>
      </c>
      <c r="E22" s="149">
        <v>0</v>
      </c>
      <c r="F22" s="149">
        <v>0</v>
      </c>
      <c r="G22" s="149">
        <v>0</v>
      </c>
      <c r="H22" s="151">
        <v>0</v>
      </c>
      <c r="I22" s="151">
        <v>0</v>
      </c>
      <c r="J22" s="151">
        <v>0</v>
      </c>
      <c r="K22" s="151">
        <v>0</v>
      </c>
    </row>
    <row r="23" spans="1:11" ht="20.25">
      <c r="A23" s="175" t="s">
        <v>87</v>
      </c>
      <c r="B23" s="148">
        <f t="shared" si="0"/>
        <v>0</v>
      </c>
      <c r="C23" s="148">
        <f t="shared" si="0"/>
        <v>0</v>
      </c>
      <c r="D23" s="149">
        <v>0</v>
      </c>
      <c r="E23" s="149">
        <v>0</v>
      </c>
      <c r="F23" s="151">
        <v>0</v>
      </c>
      <c r="G23" s="151">
        <v>0</v>
      </c>
      <c r="H23" s="151">
        <v>0</v>
      </c>
      <c r="I23" s="151">
        <v>0</v>
      </c>
      <c r="J23" s="151">
        <v>0</v>
      </c>
      <c r="K23" s="151">
        <v>0</v>
      </c>
    </row>
    <row r="24" spans="1:11" ht="20.25">
      <c r="A24" s="175" t="s">
        <v>88</v>
      </c>
      <c r="B24" s="148">
        <f t="shared" si="0"/>
        <v>0</v>
      </c>
      <c r="C24" s="148">
        <f t="shared" si="0"/>
        <v>0</v>
      </c>
      <c r="D24" s="149">
        <v>0</v>
      </c>
      <c r="E24" s="149">
        <v>0</v>
      </c>
      <c r="F24" s="151">
        <v>0</v>
      </c>
      <c r="G24" s="151">
        <v>0</v>
      </c>
      <c r="H24" s="151">
        <v>0</v>
      </c>
      <c r="I24" s="151">
        <v>0</v>
      </c>
      <c r="J24" s="151">
        <v>0</v>
      </c>
      <c r="K24" s="151">
        <v>0</v>
      </c>
    </row>
    <row r="25" spans="1:11" ht="20.25">
      <c r="A25" s="175" t="s">
        <v>100</v>
      </c>
      <c r="B25" s="148">
        <f t="shared" ref="B25:C25" si="1">D25+F25+H25+J25</f>
        <v>0</v>
      </c>
      <c r="C25" s="148">
        <f t="shared" si="1"/>
        <v>0</v>
      </c>
      <c r="D25" s="149">
        <v>0</v>
      </c>
      <c r="E25" s="149">
        <v>0</v>
      </c>
      <c r="F25" s="151">
        <v>0</v>
      </c>
      <c r="G25" s="151">
        <v>0</v>
      </c>
      <c r="H25" s="151">
        <v>0</v>
      </c>
      <c r="I25" s="151">
        <v>0</v>
      </c>
      <c r="J25" s="151">
        <v>0</v>
      </c>
      <c r="K25" s="151">
        <v>0</v>
      </c>
    </row>
    <row r="26" spans="1:11" ht="20.25">
      <c r="A26" s="175" t="s">
        <v>50</v>
      </c>
      <c r="B26" s="148">
        <f>SUM(B5:B25)</f>
        <v>550.43489532075523</v>
      </c>
      <c r="C26" s="148">
        <f>SUM(C5:C25)</f>
        <v>3533.5196377169823</v>
      </c>
      <c r="D26" s="148">
        <f t="shared" ref="D26:K26" si="2">SUM(D5:D24)</f>
        <v>417.51446752830242</v>
      </c>
      <c r="E26" s="148">
        <f t="shared" si="2"/>
        <v>2632.2216404528303</v>
      </c>
      <c r="F26" s="148">
        <f t="shared" si="2"/>
        <v>80.617262679245272</v>
      </c>
      <c r="G26" s="148">
        <f t="shared" si="2"/>
        <v>569.94928718867993</v>
      </c>
      <c r="H26" s="148">
        <f t="shared" si="2"/>
        <v>25.121342452830188</v>
      </c>
      <c r="I26" s="148">
        <f t="shared" si="2"/>
        <v>129.93941603773578</v>
      </c>
      <c r="J26" s="148">
        <f t="shared" si="2"/>
        <v>27.181822660377364</v>
      </c>
      <c r="K26" s="148">
        <f t="shared" si="2"/>
        <v>201.4092940377358</v>
      </c>
    </row>
    <row r="28" spans="1:11">
      <c r="A28" s="152" t="s">
        <v>89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</row>
  </sheetData>
  <mergeCells count="7">
    <mergeCell ref="A1:K1"/>
    <mergeCell ref="A3:A4"/>
    <mergeCell ref="B3:C3"/>
    <mergeCell ref="D3:E3"/>
    <mergeCell ref="F3:G3"/>
    <mergeCell ref="H3:I3"/>
    <mergeCell ref="J3:K3"/>
  </mergeCells>
  <phoneticPr fontId="20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21" sqref="L21"/>
    </sheetView>
  </sheetViews>
  <sheetFormatPr defaultColWidth="9" defaultRowHeight="14.25"/>
  <cols>
    <col min="1" max="1" width="13.875" customWidth="1"/>
    <col min="2" max="2" width="21.625" customWidth="1"/>
    <col min="3" max="5" width="17.875" customWidth="1"/>
    <col min="6" max="6" width="21" customWidth="1"/>
    <col min="7" max="7" width="12.75" style="190" customWidth="1"/>
    <col min="8" max="8" width="19.875" customWidth="1"/>
    <col min="9" max="9" width="15.75" customWidth="1"/>
  </cols>
  <sheetData>
    <row r="1" spans="1:9" ht="29.25">
      <c r="A1" s="286" t="s">
        <v>131</v>
      </c>
      <c r="B1" s="286"/>
      <c r="C1" s="286"/>
      <c r="D1" s="286"/>
      <c r="E1" s="286"/>
      <c r="F1" s="287"/>
      <c r="G1" s="287"/>
      <c r="H1" s="288"/>
      <c r="I1" s="288"/>
    </row>
    <row r="2" spans="1:9" ht="20.25">
      <c r="A2" s="183"/>
      <c r="B2" s="184"/>
      <c r="C2" s="184"/>
      <c r="D2" s="184"/>
      <c r="E2" s="184"/>
      <c r="F2" s="183"/>
      <c r="G2" s="185"/>
    </row>
    <row r="3" spans="1:9" ht="20.25">
      <c r="A3" s="289" t="s">
        <v>101</v>
      </c>
      <c r="B3" s="290" t="s">
        <v>102</v>
      </c>
      <c r="C3" s="289"/>
      <c r="D3" s="291" t="s">
        <v>103</v>
      </c>
      <c r="E3" s="291"/>
      <c r="F3" s="292" t="s">
        <v>104</v>
      </c>
      <c r="G3" s="292" t="s">
        <v>105</v>
      </c>
      <c r="H3" s="292" t="s">
        <v>106</v>
      </c>
      <c r="I3" s="292" t="s">
        <v>107</v>
      </c>
    </row>
    <row r="4" spans="1:9" ht="20.25">
      <c r="A4" s="289"/>
      <c r="B4" s="186" t="s">
        <v>108</v>
      </c>
      <c r="C4" s="186" t="s">
        <v>109</v>
      </c>
      <c r="D4" s="186" t="s">
        <v>108</v>
      </c>
      <c r="E4" s="186" t="s">
        <v>109</v>
      </c>
      <c r="F4" s="292"/>
      <c r="G4" s="292"/>
      <c r="H4" s="292"/>
      <c r="I4" s="292"/>
    </row>
    <row r="5" spans="1:9" ht="20.25">
      <c r="A5" s="187" t="s">
        <v>57</v>
      </c>
      <c r="B5" s="194">
        <v>1563</v>
      </c>
      <c r="C5" s="194">
        <v>620.79999999999995</v>
      </c>
      <c r="D5" s="194">
        <v>1537</v>
      </c>
      <c r="E5" s="194">
        <v>254.29</v>
      </c>
      <c r="F5" s="194">
        <v>1571</v>
      </c>
      <c r="G5" s="195">
        <f>C5+E5</f>
        <v>875.08999999999992</v>
      </c>
      <c r="H5" s="194">
        <v>1328.61</v>
      </c>
      <c r="I5" s="188">
        <f>H5/G5</f>
        <v>1.518255265172725</v>
      </c>
    </row>
    <row r="6" spans="1:9" ht="20.25">
      <c r="A6" s="187" t="s">
        <v>58</v>
      </c>
      <c r="B6" s="194">
        <v>282</v>
      </c>
      <c r="C6" s="194">
        <v>42.01</v>
      </c>
      <c r="D6" s="194">
        <v>281</v>
      </c>
      <c r="E6" s="194">
        <v>116.2</v>
      </c>
      <c r="F6" s="194">
        <v>282</v>
      </c>
      <c r="G6" s="195">
        <f t="shared" ref="G6:G25" si="0">C6+E6</f>
        <v>158.21</v>
      </c>
      <c r="H6" s="194">
        <v>195.84</v>
      </c>
      <c r="I6" s="188">
        <f t="shared" ref="I6:I26" si="1">H6/G6</f>
        <v>1.2378484293028253</v>
      </c>
    </row>
    <row r="7" spans="1:9" ht="20.25">
      <c r="A7" s="187" t="s">
        <v>59</v>
      </c>
      <c r="B7" s="194">
        <v>80</v>
      </c>
      <c r="C7" s="194">
        <v>13.44905660377357</v>
      </c>
      <c r="D7" s="194">
        <v>8</v>
      </c>
      <c r="E7" s="194">
        <v>3.705181132075472</v>
      </c>
      <c r="F7" s="194">
        <v>82</v>
      </c>
      <c r="G7" s="195">
        <f t="shared" si="0"/>
        <v>17.154237735849044</v>
      </c>
      <c r="H7" s="194">
        <v>1.5860000000000001</v>
      </c>
      <c r="I7" s="188">
        <f t="shared" si="1"/>
        <v>9.2455288566134677E-2</v>
      </c>
    </row>
    <row r="8" spans="1:9" ht="20.25">
      <c r="A8" s="187" t="s">
        <v>60</v>
      </c>
      <c r="B8" s="194">
        <v>397</v>
      </c>
      <c r="C8" s="194">
        <v>63.35</v>
      </c>
      <c r="D8" s="194">
        <v>384</v>
      </c>
      <c r="E8" s="194">
        <v>133.29</v>
      </c>
      <c r="F8" s="194">
        <v>397</v>
      </c>
      <c r="G8" s="195">
        <f t="shared" si="0"/>
        <v>196.64</v>
      </c>
      <c r="H8" s="194">
        <v>169.72</v>
      </c>
      <c r="I8" s="188">
        <f t="shared" si="1"/>
        <v>0.86310008136696503</v>
      </c>
    </row>
    <row r="9" spans="1:9" ht="20.25">
      <c r="A9" s="187" t="s">
        <v>63</v>
      </c>
      <c r="B9" s="194">
        <v>0</v>
      </c>
      <c r="C9" s="194">
        <v>0</v>
      </c>
      <c r="D9" s="194">
        <v>0</v>
      </c>
      <c r="E9" s="194">
        <v>0</v>
      </c>
      <c r="F9" s="194">
        <v>0</v>
      </c>
      <c r="G9" s="195">
        <f t="shared" si="0"/>
        <v>0</v>
      </c>
      <c r="H9" s="194">
        <v>0</v>
      </c>
      <c r="I9" s="188" t="e">
        <f t="shared" si="1"/>
        <v>#DIV/0!</v>
      </c>
    </row>
    <row r="10" spans="1:9" ht="20.25">
      <c r="A10" s="187" t="s">
        <v>78</v>
      </c>
      <c r="B10" s="194">
        <v>0</v>
      </c>
      <c r="C10" s="194">
        <v>0</v>
      </c>
      <c r="D10" s="194">
        <v>0</v>
      </c>
      <c r="E10" s="194">
        <v>0</v>
      </c>
      <c r="F10" s="194">
        <v>0</v>
      </c>
      <c r="G10" s="195">
        <f t="shared" si="0"/>
        <v>0</v>
      </c>
      <c r="H10" s="194">
        <v>0</v>
      </c>
      <c r="I10" s="188" t="e">
        <f t="shared" si="1"/>
        <v>#DIV/0!</v>
      </c>
    </row>
    <row r="11" spans="1:9" ht="20.25">
      <c r="A11" s="187" t="s">
        <v>61</v>
      </c>
      <c r="B11" s="194">
        <v>1</v>
      </c>
      <c r="C11" s="194">
        <v>0.18</v>
      </c>
      <c r="D11" s="194">
        <v>1</v>
      </c>
      <c r="E11" s="194">
        <v>0.31</v>
      </c>
      <c r="F11" s="194">
        <v>1</v>
      </c>
      <c r="G11" s="195">
        <f t="shared" si="0"/>
        <v>0.49</v>
      </c>
      <c r="H11" s="194">
        <v>0</v>
      </c>
      <c r="I11" s="188">
        <f t="shared" si="1"/>
        <v>0</v>
      </c>
    </row>
    <row r="12" spans="1:9" ht="20.25">
      <c r="A12" s="187" t="s">
        <v>64</v>
      </c>
      <c r="B12" s="194">
        <v>1</v>
      </c>
      <c r="C12" s="194">
        <v>0.12</v>
      </c>
      <c r="D12" s="194">
        <v>1</v>
      </c>
      <c r="E12" s="194">
        <v>0.28000000000000003</v>
      </c>
      <c r="F12" s="194">
        <v>1</v>
      </c>
      <c r="G12" s="195">
        <f t="shared" si="0"/>
        <v>0.4</v>
      </c>
      <c r="H12" s="194">
        <v>0</v>
      </c>
      <c r="I12" s="188">
        <f t="shared" si="1"/>
        <v>0</v>
      </c>
    </row>
    <row r="13" spans="1:9" ht="20.25">
      <c r="A13" s="187" t="s">
        <v>62</v>
      </c>
      <c r="B13" s="194">
        <v>1</v>
      </c>
      <c r="C13" s="194">
        <v>0.16</v>
      </c>
      <c r="D13" s="194">
        <v>1</v>
      </c>
      <c r="E13" s="194">
        <v>0.31</v>
      </c>
      <c r="F13" s="194">
        <v>1</v>
      </c>
      <c r="G13" s="195">
        <f t="shared" si="0"/>
        <v>0.47</v>
      </c>
      <c r="H13" s="194">
        <v>0</v>
      </c>
      <c r="I13" s="188">
        <f t="shared" si="1"/>
        <v>0</v>
      </c>
    </row>
    <row r="14" spans="1:9" ht="20.25">
      <c r="A14" s="187" t="s">
        <v>94</v>
      </c>
      <c r="B14" s="194">
        <v>0</v>
      </c>
      <c r="C14" s="194">
        <v>0</v>
      </c>
      <c r="D14" s="194">
        <v>0</v>
      </c>
      <c r="E14" s="194">
        <v>0</v>
      </c>
      <c r="F14" s="194">
        <v>0</v>
      </c>
      <c r="G14" s="195">
        <f t="shared" si="0"/>
        <v>0</v>
      </c>
      <c r="H14" s="194">
        <v>0</v>
      </c>
      <c r="I14" s="188" t="e">
        <f t="shared" si="1"/>
        <v>#DIV/0!</v>
      </c>
    </row>
    <row r="15" spans="1:9" ht="20.25">
      <c r="A15" s="187" t="s">
        <v>110</v>
      </c>
      <c r="B15" s="194">
        <v>0</v>
      </c>
      <c r="C15" s="194">
        <v>0</v>
      </c>
      <c r="D15" s="194">
        <v>0</v>
      </c>
      <c r="E15" s="194">
        <v>0</v>
      </c>
      <c r="F15" s="194">
        <v>0</v>
      </c>
      <c r="G15" s="195">
        <f t="shared" si="0"/>
        <v>0</v>
      </c>
      <c r="H15" s="194">
        <v>0</v>
      </c>
      <c r="I15" s="188" t="e">
        <f t="shared" si="1"/>
        <v>#DIV/0!</v>
      </c>
    </row>
    <row r="16" spans="1:9" ht="20.25">
      <c r="A16" s="187" t="s">
        <v>111</v>
      </c>
      <c r="B16" s="194">
        <v>0</v>
      </c>
      <c r="C16" s="194">
        <v>0</v>
      </c>
      <c r="D16" s="194">
        <v>0</v>
      </c>
      <c r="E16" s="194">
        <v>0</v>
      </c>
      <c r="F16" s="194">
        <v>0</v>
      </c>
      <c r="G16" s="195">
        <f t="shared" si="0"/>
        <v>0</v>
      </c>
      <c r="H16" s="194">
        <v>0</v>
      </c>
      <c r="I16" s="188" t="e">
        <f t="shared" si="1"/>
        <v>#DIV/0!</v>
      </c>
    </row>
    <row r="17" spans="1:9" ht="20.25">
      <c r="A17" s="187" t="s">
        <v>80</v>
      </c>
      <c r="B17" s="194">
        <v>0</v>
      </c>
      <c r="C17" s="194">
        <v>0</v>
      </c>
      <c r="D17" s="194">
        <v>0</v>
      </c>
      <c r="E17" s="194">
        <v>0</v>
      </c>
      <c r="F17" s="194">
        <v>0</v>
      </c>
      <c r="G17" s="195">
        <f t="shared" si="0"/>
        <v>0</v>
      </c>
      <c r="H17" s="194">
        <v>0</v>
      </c>
      <c r="I17" s="188" t="e">
        <f t="shared" si="1"/>
        <v>#DIV/0!</v>
      </c>
    </row>
    <row r="18" spans="1:9" ht="20.25">
      <c r="A18" s="187" t="s">
        <v>88</v>
      </c>
      <c r="B18" s="194">
        <v>0</v>
      </c>
      <c r="C18" s="194">
        <v>0</v>
      </c>
      <c r="D18" s="194">
        <v>0</v>
      </c>
      <c r="E18" s="194">
        <v>0</v>
      </c>
      <c r="F18" s="194">
        <v>0</v>
      </c>
      <c r="G18" s="195">
        <f t="shared" si="0"/>
        <v>0</v>
      </c>
      <c r="H18" s="194">
        <v>0</v>
      </c>
      <c r="I18" s="188" t="e">
        <f t="shared" si="1"/>
        <v>#DIV/0!</v>
      </c>
    </row>
    <row r="19" spans="1:9" ht="20.25">
      <c r="A19" s="187" t="s">
        <v>87</v>
      </c>
      <c r="B19" s="194">
        <v>0</v>
      </c>
      <c r="C19" s="194">
        <v>0</v>
      </c>
      <c r="D19" s="194">
        <v>0</v>
      </c>
      <c r="E19" s="194">
        <v>0</v>
      </c>
      <c r="F19" s="194">
        <v>0</v>
      </c>
      <c r="G19" s="195">
        <f t="shared" si="0"/>
        <v>0</v>
      </c>
      <c r="H19" s="194">
        <v>0</v>
      </c>
      <c r="I19" s="188" t="e">
        <f t="shared" si="1"/>
        <v>#DIV/0!</v>
      </c>
    </row>
    <row r="20" spans="1:9" ht="20.25">
      <c r="A20" s="187" t="s">
        <v>112</v>
      </c>
      <c r="B20" s="194">
        <v>0</v>
      </c>
      <c r="C20" s="194">
        <v>0</v>
      </c>
      <c r="D20" s="194">
        <v>0</v>
      </c>
      <c r="E20" s="194">
        <v>0</v>
      </c>
      <c r="F20" s="194">
        <v>0</v>
      </c>
      <c r="G20" s="195">
        <f t="shared" si="0"/>
        <v>0</v>
      </c>
      <c r="H20" s="194">
        <v>0</v>
      </c>
      <c r="I20" s="188" t="e">
        <f t="shared" si="1"/>
        <v>#DIV/0!</v>
      </c>
    </row>
    <row r="21" spans="1:9" ht="20.25">
      <c r="A21" s="187" t="s">
        <v>113</v>
      </c>
      <c r="B21" s="194">
        <v>0</v>
      </c>
      <c r="C21" s="194">
        <v>0</v>
      </c>
      <c r="D21" s="194">
        <v>0</v>
      </c>
      <c r="E21" s="194">
        <v>0</v>
      </c>
      <c r="F21" s="194">
        <v>0</v>
      </c>
      <c r="G21" s="195">
        <f t="shared" si="0"/>
        <v>0</v>
      </c>
      <c r="H21" s="194">
        <v>0</v>
      </c>
      <c r="I21" s="188" t="e">
        <f t="shared" si="1"/>
        <v>#DIV/0!</v>
      </c>
    </row>
    <row r="22" spans="1:9" ht="20.25">
      <c r="A22" s="187" t="s">
        <v>84</v>
      </c>
      <c r="B22" s="194">
        <v>2</v>
      </c>
      <c r="C22" s="194">
        <v>0.32264150943396203</v>
      </c>
      <c r="D22" s="194">
        <v>2</v>
      </c>
      <c r="E22" s="194">
        <v>1.0988367924528299</v>
      </c>
      <c r="F22" s="194">
        <v>2</v>
      </c>
      <c r="G22" s="195">
        <f t="shared" si="0"/>
        <v>1.421478301886792</v>
      </c>
      <c r="H22" s="194">
        <v>0</v>
      </c>
      <c r="I22" s="188">
        <f t="shared" si="1"/>
        <v>0</v>
      </c>
    </row>
    <row r="23" spans="1:9" ht="20.25">
      <c r="A23" s="187" t="s">
        <v>83</v>
      </c>
      <c r="B23" s="194">
        <v>0</v>
      </c>
      <c r="C23" s="194">
        <v>0</v>
      </c>
      <c r="D23" s="194">
        <v>0</v>
      </c>
      <c r="E23" s="194">
        <v>0</v>
      </c>
      <c r="F23" s="194">
        <v>0</v>
      </c>
      <c r="G23" s="195">
        <f t="shared" si="0"/>
        <v>0</v>
      </c>
      <c r="H23" s="194">
        <v>0</v>
      </c>
      <c r="I23" s="188" t="e">
        <f t="shared" si="1"/>
        <v>#DIV/0!</v>
      </c>
    </row>
    <row r="24" spans="1:9" ht="20.25">
      <c r="A24" s="187" t="s">
        <v>86</v>
      </c>
      <c r="B24" s="194">
        <v>2</v>
      </c>
      <c r="C24" s="194">
        <v>0.36</v>
      </c>
      <c r="D24" s="194">
        <v>2</v>
      </c>
      <c r="E24" s="194">
        <v>0.87</v>
      </c>
      <c r="F24" s="194">
        <v>2</v>
      </c>
      <c r="G24" s="195">
        <f t="shared" si="0"/>
        <v>1.23</v>
      </c>
      <c r="H24" s="194">
        <v>0</v>
      </c>
      <c r="I24" s="188">
        <f t="shared" si="1"/>
        <v>0</v>
      </c>
    </row>
    <row r="25" spans="1:9" ht="20.25">
      <c r="A25" s="187" t="s">
        <v>114</v>
      </c>
      <c r="B25" s="194">
        <v>1</v>
      </c>
      <c r="C25" s="194">
        <v>0.16980000000000001</v>
      </c>
      <c r="D25" s="194">
        <v>1</v>
      </c>
      <c r="E25" s="194">
        <v>0.2094</v>
      </c>
      <c r="F25" s="194">
        <v>1</v>
      </c>
      <c r="G25" s="195">
        <f t="shared" si="0"/>
        <v>0.37919999999999998</v>
      </c>
      <c r="H25" s="194">
        <v>0</v>
      </c>
      <c r="I25" s="188">
        <f t="shared" si="1"/>
        <v>0</v>
      </c>
    </row>
    <row r="26" spans="1:9" ht="20.25">
      <c r="A26" s="189" t="s">
        <v>115</v>
      </c>
      <c r="B26" s="194">
        <f>SUM(B5:B25)</f>
        <v>2330</v>
      </c>
      <c r="C26" s="194">
        <f t="shared" ref="C26:E26" si="2">SUM(C5:C25)</f>
        <v>740.92149811320746</v>
      </c>
      <c r="D26" s="194">
        <f t="shared" si="2"/>
        <v>2218</v>
      </c>
      <c r="E26" s="194">
        <f t="shared" si="2"/>
        <v>510.56341792452832</v>
      </c>
      <c r="F26" s="194">
        <f>SUM(F5:F25)</f>
        <v>2340</v>
      </c>
      <c r="G26" s="195">
        <f t="shared" ref="G26" si="3">SUM(G5:G25)</f>
        <v>1251.4849160377357</v>
      </c>
      <c r="H26" s="194">
        <f>SUM(H5:H25)</f>
        <v>1695.7559999999999</v>
      </c>
      <c r="I26" s="188">
        <f t="shared" si="1"/>
        <v>1.3549951567685281</v>
      </c>
    </row>
  </sheetData>
  <mergeCells count="8">
    <mergeCell ref="A1:I1"/>
    <mergeCell ref="A3:A4"/>
    <mergeCell ref="B3:C3"/>
    <mergeCell ref="D3:E3"/>
    <mergeCell ref="F3:F4"/>
    <mergeCell ref="G3:G4"/>
    <mergeCell ref="H3:H4"/>
    <mergeCell ref="I3:I4"/>
  </mergeCells>
  <phoneticPr fontId="2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财字1号</vt:lpstr>
      <vt:lpstr>财字2号</vt:lpstr>
      <vt:lpstr>财字3号</vt:lpstr>
      <vt:lpstr>财字4号</vt:lpstr>
      <vt:lpstr>财字5号</vt:lpstr>
      <vt:lpstr>财字6号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2006-09-13T11:21:00Z</dcterms:created>
  <dcterms:modified xsi:type="dcterms:W3CDTF">2022-10-21T01:24:43Z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