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340" yWindow="-330" windowWidth="17460" windowHeight="1252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F139" i="3" l="1"/>
  <c r="F142" i="3"/>
  <c r="F144" i="3"/>
  <c r="F469" i="3"/>
  <c r="F470" i="3"/>
  <c r="F471" i="3"/>
  <c r="F472" i="3"/>
  <c r="F473" i="3"/>
  <c r="F474" i="3"/>
  <c r="D394" i="3"/>
  <c r="D396" i="3"/>
  <c r="D397" i="3"/>
  <c r="D398" i="3"/>
  <c r="D399" i="3"/>
  <c r="D400" i="3"/>
  <c r="D401" i="3"/>
  <c r="D402" i="3"/>
  <c r="D406" i="3"/>
  <c r="D393" i="3"/>
  <c r="N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E394" i="3"/>
  <c r="D395" i="3"/>
  <c r="E395" i="3"/>
  <c r="E396" i="3"/>
  <c r="E397" i="3"/>
  <c r="E398" i="3"/>
  <c r="E399" i="3"/>
  <c r="E400" i="3"/>
  <c r="E401" i="3"/>
  <c r="E402" i="3"/>
  <c r="D403" i="3"/>
  <c r="E403" i="3"/>
  <c r="D404" i="3"/>
  <c r="E404" i="3"/>
  <c r="D405" i="3"/>
  <c r="E405" i="3"/>
  <c r="C396" i="3"/>
  <c r="C397" i="3"/>
  <c r="C398" i="3"/>
  <c r="C399" i="3"/>
  <c r="C400" i="3"/>
  <c r="C401" i="3"/>
  <c r="C402" i="3"/>
  <c r="C403" i="3"/>
  <c r="C404" i="3"/>
  <c r="C405" i="3"/>
  <c r="C395" i="3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/>
  <c r="E393" i="3"/>
  <c r="F393" i="3"/>
  <c r="D326" i="1"/>
  <c r="D327" i="1"/>
  <c r="N301" i="1" s="1"/>
  <c r="D329" i="1"/>
  <c r="N115" i="1" s="1"/>
  <c r="D330" i="1"/>
  <c r="D331" i="1"/>
  <c r="D332" i="1"/>
  <c r="D333" i="1"/>
  <c r="D334" i="1"/>
  <c r="D335" i="1"/>
  <c r="D313" i="1"/>
  <c r="N316" i="1"/>
  <c r="N317" i="1"/>
  <c r="N318" i="1"/>
  <c r="N319" i="1"/>
  <c r="N320" i="1"/>
  <c r="N321" i="1"/>
  <c r="D328" i="1"/>
  <c r="N315" i="1" s="1"/>
  <c r="N314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K25" i="4"/>
  <c r="J25" i="4"/>
  <c r="I25" i="4"/>
  <c r="H25" i="4"/>
  <c r="G25" i="4"/>
  <c r="F25" i="4"/>
  <c r="E25" i="4"/>
  <c r="D25" i="4"/>
  <c r="C25" i="4"/>
  <c r="B25" i="4"/>
  <c r="D202" i="3"/>
  <c r="D541" i="3"/>
  <c r="D554" i="3"/>
  <c r="D519" i="3"/>
  <c r="D567" i="3"/>
  <c r="D580" i="3"/>
  <c r="D204" i="3"/>
  <c r="D543" i="3"/>
  <c r="D556" i="3"/>
  <c r="D521" i="3"/>
  <c r="D569" i="3"/>
  <c r="D582" i="3"/>
  <c r="D205" i="3"/>
  <c r="D544" i="3"/>
  <c r="D557" i="3"/>
  <c r="D522" i="3"/>
  <c r="D570" i="3"/>
  <c r="D583" i="3"/>
  <c r="D206" i="3"/>
  <c r="D545" i="3"/>
  <c r="D558" i="3"/>
  <c r="D523" i="3"/>
  <c r="D571" i="3"/>
  <c r="D584" i="3"/>
  <c r="D207" i="3"/>
  <c r="D546" i="3"/>
  <c r="D559" i="3"/>
  <c r="D524" i="3"/>
  <c r="D572" i="3"/>
  <c r="D585" i="3"/>
  <c r="D208" i="3"/>
  <c r="D547" i="3"/>
  <c r="D560" i="3"/>
  <c r="D525" i="3"/>
  <c r="D573" i="3"/>
  <c r="D586" i="3"/>
  <c r="D209" i="3"/>
  <c r="D548" i="3"/>
  <c r="D561" i="3"/>
  <c r="D526" i="3"/>
  <c r="D574" i="3"/>
  <c r="D587" i="3"/>
  <c r="D210" i="3"/>
  <c r="D549" i="3"/>
  <c r="D562" i="3"/>
  <c r="D527" i="3"/>
  <c r="D575" i="3"/>
  <c r="D588" i="3"/>
  <c r="D592" i="3"/>
  <c r="N592" i="3"/>
  <c r="K202" i="3"/>
  <c r="K541" i="3"/>
  <c r="K554" i="3"/>
  <c r="K519" i="3"/>
  <c r="K567" i="3"/>
  <c r="K580" i="3"/>
  <c r="K204" i="3"/>
  <c r="K543" i="3"/>
  <c r="K556" i="3"/>
  <c r="K521" i="3"/>
  <c r="K569" i="3"/>
  <c r="K582" i="3"/>
  <c r="K205" i="3"/>
  <c r="K544" i="3"/>
  <c r="K557" i="3"/>
  <c r="K522" i="3"/>
  <c r="K570" i="3"/>
  <c r="K583" i="3"/>
  <c r="K206" i="3"/>
  <c r="K545" i="3"/>
  <c r="K558" i="3"/>
  <c r="K523" i="3"/>
  <c r="K571" i="3"/>
  <c r="K584" i="3"/>
  <c r="K207" i="3"/>
  <c r="K546" i="3"/>
  <c r="K559" i="3"/>
  <c r="K524" i="3"/>
  <c r="K572" i="3"/>
  <c r="K585" i="3"/>
  <c r="K208" i="3"/>
  <c r="K547" i="3"/>
  <c r="K560" i="3"/>
  <c r="K525" i="3"/>
  <c r="K573" i="3"/>
  <c r="K586" i="3"/>
  <c r="K209" i="3"/>
  <c r="K548" i="3"/>
  <c r="K561" i="3"/>
  <c r="K526" i="3"/>
  <c r="K574" i="3"/>
  <c r="K587" i="3"/>
  <c r="K210" i="3"/>
  <c r="K549" i="3"/>
  <c r="K562" i="3"/>
  <c r="K527" i="3"/>
  <c r="K575" i="3"/>
  <c r="K588" i="3"/>
  <c r="K592" i="3"/>
  <c r="L202" i="3"/>
  <c r="L541" i="3"/>
  <c r="L554" i="3"/>
  <c r="L519" i="3"/>
  <c r="L567" i="3"/>
  <c r="L580" i="3"/>
  <c r="L204" i="3"/>
  <c r="L543" i="3"/>
  <c r="L556" i="3"/>
  <c r="L521" i="3"/>
  <c r="L569" i="3"/>
  <c r="L582" i="3"/>
  <c r="L205" i="3"/>
  <c r="L544" i="3"/>
  <c r="L557" i="3"/>
  <c r="L522" i="3"/>
  <c r="L570" i="3"/>
  <c r="L583" i="3"/>
  <c r="L206" i="3"/>
  <c r="L545" i="3"/>
  <c r="L558" i="3"/>
  <c r="L523" i="3"/>
  <c r="L571" i="3"/>
  <c r="L584" i="3"/>
  <c r="L207" i="3"/>
  <c r="L546" i="3"/>
  <c r="L559" i="3"/>
  <c r="L524" i="3"/>
  <c r="L572" i="3"/>
  <c r="L585" i="3"/>
  <c r="L208" i="3"/>
  <c r="L547" i="3"/>
  <c r="L560" i="3"/>
  <c r="L525" i="3"/>
  <c r="L573" i="3"/>
  <c r="L586" i="3"/>
  <c r="L209" i="3"/>
  <c r="L548" i="3"/>
  <c r="L561" i="3"/>
  <c r="L526" i="3"/>
  <c r="L574" i="3"/>
  <c r="L587" i="3"/>
  <c r="L210" i="3"/>
  <c r="L549" i="3"/>
  <c r="L562" i="3"/>
  <c r="L527" i="3"/>
  <c r="L575" i="3"/>
  <c r="L588" i="3"/>
  <c r="L592" i="3"/>
  <c r="M592" i="3"/>
  <c r="J202" i="3"/>
  <c r="J541" i="3"/>
  <c r="J554" i="3"/>
  <c r="J519" i="3"/>
  <c r="J567" i="3"/>
  <c r="J580" i="3"/>
  <c r="J204" i="3"/>
  <c r="J543" i="3"/>
  <c r="J556" i="3"/>
  <c r="J521" i="3"/>
  <c r="J569" i="3"/>
  <c r="J582" i="3"/>
  <c r="J205" i="3"/>
  <c r="J544" i="3"/>
  <c r="J557" i="3"/>
  <c r="J522" i="3"/>
  <c r="J570" i="3"/>
  <c r="J583" i="3"/>
  <c r="J206" i="3"/>
  <c r="J545" i="3"/>
  <c r="J558" i="3"/>
  <c r="J523" i="3"/>
  <c r="J571" i="3"/>
  <c r="J584" i="3"/>
  <c r="J207" i="3"/>
  <c r="J546" i="3"/>
  <c r="J559" i="3"/>
  <c r="J524" i="3"/>
  <c r="J572" i="3"/>
  <c r="J585" i="3"/>
  <c r="J208" i="3"/>
  <c r="J547" i="3"/>
  <c r="J560" i="3"/>
  <c r="J525" i="3"/>
  <c r="J573" i="3"/>
  <c r="J586" i="3"/>
  <c r="J209" i="3"/>
  <c r="J548" i="3"/>
  <c r="J561" i="3"/>
  <c r="J526" i="3"/>
  <c r="J574" i="3"/>
  <c r="J587" i="3"/>
  <c r="J210" i="3"/>
  <c r="J549" i="3"/>
  <c r="J562" i="3"/>
  <c r="J527" i="3"/>
  <c r="J575" i="3"/>
  <c r="J588" i="3"/>
  <c r="J592" i="3"/>
  <c r="I202" i="3"/>
  <c r="I541" i="3"/>
  <c r="I554" i="3"/>
  <c r="I519" i="3"/>
  <c r="I567" i="3"/>
  <c r="I580" i="3"/>
  <c r="I204" i="3"/>
  <c r="I543" i="3"/>
  <c r="I556" i="3"/>
  <c r="I521" i="3"/>
  <c r="I569" i="3"/>
  <c r="I582" i="3"/>
  <c r="I205" i="3"/>
  <c r="I544" i="3"/>
  <c r="I557" i="3"/>
  <c r="I522" i="3"/>
  <c r="I570" i="3"/>
  <c r="I583" i="3"/>
  <c r="I206" i="3"/>
  <c r="I545" i="3"/>
  <c r="I558" i="3"/>
  <c r="I523" i="3"/>
  <c r="I571" i="3"/>
  <c r="I584" i="3"/>
  <c r="I207" i="3"/>
  <c r="I546" i="3"/>
  <c r="I559" i="3"/>
  <c r="I524" i="3"/>
  <c r="I572" i="3"/>
  <c r="I585" i="3"/>
  <c r="I208" i="3"/>
  <c r="I547" i="3"/>
  <c r="I560" i="3"/>
  <c r="I525" i="3"/>
  <c r="I573" i="3"/>
  <c r="I586" i="3"/>
  <c r="I209" i="3"/>
  <c r="I548" i="3"/>
  <c r="I561" i="3"/>
  <c r="I526" i="3"/>
  <c r="I574" i="3"/>
  <c r="I587" i="3"/>
  <c r="I210" i="3"/>
  <c r="I549" i="3"/>
  <c r="I562" i="3"/>
  <c r="I527" i="3"/>
  <c r="I575" i="3"/>
  <c r="I588" i="3"/>
  <c r="I592" i="3"/>
  <c r="H202" i="3"/>
  <c r="H541" i="3"/>
  <c r="H554" i="3"/>
  <c r="H519" i="3"/>
  <c r="H567" i="3"/>
  <c r="H580" i="3"/>
  <c r="H204" i="3"/>
  <c r="H543" i="3"/>
  <c r="H556" i="3"/>
  <c r="H521" i="3"/>
  <c r="H569" i="3"/>
  <c r="H582" i="3"/>
  <c r="H205" i="3"/>
  <c r="H544" i="3"/>
  <c r="H557" i="3"/>
  <c r="H522" i="3"/>
  <c r="H570" i="3"/>
  <c r="H583" i="3"/>
  <c r="H206" i="3"/>
  <c r="H545" i="3"/>
  <c r="H558" i="3"/>
  <c r="H523" i="3"/>
  <c r="H571" i="3"/>
  <c r="H584" i="3"/>
  <c r="H207" i="3"/>
  <c r="H546" i="3"/>
  <c r="H559" i="3"/>
  <c r="H524" i="3"/>
  <c r="H572" i="3"/>
  <c r="H585" i="3"/>
  <c r="H208" i="3"/>
  <c r="H547" i="3"/>
  <c r="H560" i="3"/>
  <c r="H525" i="3"/>
  <c r="H573" i="3"/>
  <c r="H586" i="3"/>
  <c r="H209" i="3"/>
  <c r="H548" i="3"/>
  <c r="H561" i="3"/>
  <c r="H526" i="3"/>
  <c r="H574" i="3"/>
  <c r="H587" i="3"/>
  <c r="H210" i="3"/>
  <c r="H549" i="3"/>
  <c r="H562" i="3"/>
  <c r="H527" i="3"/>
  <c r="H575" i="3"/>
  <c r="H588" i="3"/>
  <c r="H592" i="3"/>
  <c r="G202" i="3"/>
  <c r="G541" i="3"/>
  <c r="G554" i="3"/>
  <c r="G519" i="3"/>
  <c r="G567" i="3"/>
  <c r="G580" i="3"/>
  <c r="G204" i="3"/>
  <c r="G543" i="3"/>
  <c r="G556" i="3"/>
  <c r="G521" i="3"/>
  <c r="G569" i="3"/>
  <c r="G582" i="3"/>
  <c r="G205" i="3"/>
  <c r="G544" i="3"/>
  <c r="G557" i="3"/>
  <c r="G522" i="3"/>
  <c r="G570" i="3"/>
  <c r="G583" i="3"/>
  <c r="G206" i="3"/>
  <c r="G545" i="3"/>
  <c r="G558" i="3"/>
  <c r="G523" i="3"/>
  <c r="G571" i="3"/>
  <c r="G584" i="3"/>
  <c r="G207" i="3"/>
  <c r="G546" i="3"/>
  <c r="G559" i="3"/>
  <c r="G524" i="3"/>
  <c r="G572" i="3"/>
  <c r="G585" i="3"/>
  <c r="G208" i="3"/>
  <c r="G547" i="3"/>
  <c r="G560" i="3"/>
  <c r="G525" i="3"/>
  <c r="G573" i="3"/>
  <c r="G586" i="3"/>
  <c r="G209" i="3"/>
  <c r="G548" i="3"/>
  <c r="G561" i="3"/>
  <c r="G526" i="3"/>
  <c r="G574" i="3"/>
  <c r="G587" i="3"/>
  <c r="G210" i="3"/>
  <c r="G549" i="3"/>
  <c r="G562" i="3"/>
  <c r="G527" i="3"/>
  <c r="G575" i="3"/>
  <c r="G588" i="3"/>
  <c r="G592" i="3"/>
  <c r="E202" i="3"/>
  <c r="E541" i="3"/>
  <c r="E554" i="3"/>
  <c r="E519" i="3"/>
  <c r="E567" i="3"/>
  <c r="E580" i="3"/>
  <c r="E204" i="3"/>
  <c r="E543" i="3"/>
  <c r="E556" i="3"/>
  <c r="E521" i="3"/>
  <c r="E569" i="3"/>
  <c r="E582" i="3"/>
  <c r="E205" i="3"/>
  <c r="E544" i="3"/>
  <c r="E557" i="3"/>
  <c r="E522" i="3"/>
  <c r="E570" i="3"/>
  <c r="E583" i="3"/>
  <c r="E206" i="3"/>
  <c r="E545" i="3"/>
  <c r="E558" i="3"/>
  <c r="E523" i="3"/>
  <c r="E571" i="3"/>
  <c r="E584" i="3"/>
  <c r="E207" i="3"/>
  <c r="E546" i="3"/>
  <c r="E559" i="3"/>
  <c r="E524" i="3"/>
  <c r="E572" i="3"/>
  <c r="E585" i="3"/>
  <c r="E208" i="3"/>
  <c r="E547" i="3"/>
  <c r="E560" i="3"/>
  <c r="E525" i="3"/>
  <c r="E573" i="3"/>
  <c r="E586" i="3"/>
  <c r="E209" i="3"/>
  <c r="E548" i="3"/>
  <c r="E561" i="3"/>
  <c r="E526" i="3"/>
  <c r="E574" i="3"/>
  <c r="E587" i="3"/>
  <c r="E210" i="3"/>
  <c r="E549" i="3"/>
  <c r="E562" i="3"/>
  <c r="E527" i="3"/>
  <c r="E575" i="3"/>
  <c r="E588" i="3"/>
  <c r="E592" i="3"/>
  <c r="F592" i="3"/>
  <c r="C202" i="3"/>
  <c r="C541" i="3"/>
  <c r="C554" i="3"/>
  <c r="C519" i="3"/>
  <c r="C567" i="3"/>
  <c r="C580" i="3"/>
  <c r="C204" i="3"/>
  <c r="C543" i="3"/>
  <c r="C556" i="3"/>
  <c r="C521" i="3"/>
  <c r="C569" i="3"/>
  <c r="C582" i="3"/>
  <c r="C205" i="3"/>
  <c r="C544" i="3"/>
  <c r="C557" i="3"/>
  <c r="C522" i="3"/>
  <c r="C570" i="3"/>
  <c r="C583" i="3"/>
  <c r="C206" i="3"/>
  <c r="C545" i="3"/>
  <c r="C558" i="3"/>
  <c r="C523" i="3"/>
  <c r="C571" i="3"/>
  <c r="C584" i="3"/>
  <c r="C207" i="3"/>
  <c r="C546" i="3"/>
  <c r="C559" i="3"/>
  <c r="C524" i="3"/>
  <c r="C572" i="3"/>
  <c r="C585" i="3"/>
  <c r="C208" i="3"/>
  <c r="C547" i="3"/>
  <c r="C560" i="3"/>
  <c r="C525" i="3"/>
  <c r="C573" i="3"/>
  <c r="C586" i="3"/>
  <c r="C209" i="3"/>
  <c r="C548" i="3"/>
  <c r="C561" i="3"/>
  <c r="C526" i="3"/>
  <c r="C574" i="3"/>
  <c r="C587" i="3"/>
  <c r="C210" i="3"/>
  <c r="C549" i="3"/>
  <c r="C562" i="3"/>
  <c r="C527" i="3"/>
  <c r="C575" i="3"/>
  <c r="C588" i="3"/>
  <c r="C592" i="3"/>
  <c r="D213" i="3"/>
  <c r="D552" i="3"/>
  <c r="D565" i="3"/>
  <c r="D530" i="3"/>
  <c r="D578" i="3"/>
  <c r="D591" i="3"/>
  <c r="N591" i="3"/>
  <c r="K213" i="3"/>
  <c r="K552" i="3"/>
  <c r="K565" i="3"/>
  <c r="K530" i="3"/>
  <c r="K578" i="3"/>
  <c r="K591" i="3"/>
  <c r="L213" i="3"/>
  <c r="L552" i="3"/>
  <c r="L565" i="3"/>
  <c r="L530" i="3"/>
  <c r="L578" i="3"/>
  <c r="L591" i="3"/>
  <c r="M591" i="3"/>
  <c r="J213" i="3"/>
  <c r="J552" i="3"/>
  <c r="J565" i="3"/>
  <c r="J530" i="3"/>
  <c r="J578" i="3"/>
  <c r="J591" i="3"/>
  <c r="I213" i="3"/>
  <c r="I552" i="3"/>
  <c r="I565" i="3"/>
  <c r="I530" i="3"/>
  <c r="I578" i="3"/>
  <c r="I591" i="3"/>
  <c r="H213" i="3"/>
  <c r="H552" i="3"/>
  <c r="H565" i="3"/>
  <c r="H530" i="3"/>
  <c r="H578" i="3"/>
  <c r="H591" i="3"/>
  <c r="G213" i="3"/>
  <c r="G552" i="3"/>
  <c r="G565" i="3"/>
  <c r="G530" i="3"/>
  <c r="G578" i="3"/>
  <c r="G591" i="3"/>
  <c r="E213" i="3"/>
  <c r="E552" i="3"/>
  <c r="E565" i="3"/>
  <c r="E530" i="3"/>
  <c r="E578" i="3"/>
  <c r="E591" i="3"/>
  <c r="F591" i="3"/>
  <c r="C213" i="3"/>
  <c r="C552" i="3"/>
  <c r="C565" i="3"/>
  <c r="C530" i="3"/>
  <c r="C578" i="3"/>
  <c r="C591" i="3"/>
  <c r="D212" i="3"/>
  <c r="D551" i="3"/>
  <c r="D564" i="3"/>
  <c r="D529" i="3"/>
  <c r="D577" i="3"/>
  <c r="D590" i="3"/>
  <c r="N590" i="3"/>
  <c r="K212" i="3"/>
  <c r="K551" i="3"/>
  <c r="K564" i="3"/>
  <c r="K529" i="3"/>
  <c r="K577" i="3"/>
  <c r="K590" i="3"/>
  <c r="L212" i="3"/>
  <c r="L551" i="3"/>
  <c r="L564" i="3"/>
  <c r="L529" i="3"/>
  <c r="L577" i="3"/>
  <c r="L590" i="3"/>
  <c r="M590" i="3"/>
  <c r="J212" i="3"/>
  <c r="J551" i="3"/>
  <c r="J564" i="3"/>
  <c r="J529" i="3"/>
  <c r="J577" i="3"/>
  <c r="J590" i="3"/>
  <c r="I212" i="3"/>
  <c r="I551" i="3"/>
  <c r="I564" i="3"/>
  <c r="I529" i="3"/>
  <c r="I577" i="3"/>
  <c r="I590" i="3"/>
  <c r="H212" i="3"/>
  <c r="H551" i="3"/>
  <c r="H564" i="3"/>
  <c r="H529" i="3"/>
  <c r="H577" i="3"/>
  <c r="H590" i="3"/>
  <c r="G212" i="3"/>
  <c r="G551" i="3"/>
  <c r="G564" i="3"/>
  <c r="G529" i="3"/>
  <c r="G577" i="3"/>
  <c r="G590" i="3"/>
  <c r="E212" i="3"/>
  <c r="E551" i="3"/>
  <c r="E564" i="3"/>
  <c r="E529" i="3"/>
  <c r="E577" i="3"/>
  <c r="E590" i="3"/>
  <c r="F590" i="3"/>
  <c r="C212" i="3"/>
  <c r="C551" i="3"/>
  <c r="C564" i="3"/>
  <c r="C529" i="3"/>
  <c r="C577" i="3"/>
  <c r="C590" i="3"/>
  <c r="D211" i="3"/>
  <c r="D550" i="3"/>
  <c r="D563" i="3"/>
  <c r="D528" i="3"/>
  <c r="D576" i="3"/>
  <c r="D589" i="3"/>
  <c r="N589" i="3"/>
  <c r="K211" i="3"/>
  <c r="K550" i="3"/>
  <c r="K563" i="3"/>
  <c r="K528" i="3"/>
  <c r="K576" i="3"/>
  <c r="K589" i="3"/>
  <c r="L211" i="3"/>
  <c r="L550" i="3"/>
  <c r="L563" i="3"/>
  <c r="L528" i="3"/>
  <c r="L576" i="3"/>
  <c r="L589" i="3"/>
  <c r="M589" i="3"/>
  <c r="J211" i="3"/>
  <c r="J550" i="3"/>
  <c r="J563" i="3"/>
  <c r="J528" i="3"/>
  <c r="J576" i="3"/>
  <c r="J589" i="3"/>
  <c r="I211" i="3"/>
  <c r="I550" i="3"/>
  <c r="I563" i="3"/>
  <c r="I528" i="3"/>
  <c r="I576" i="3"/>
  <c r="I589" i="3"/>
  <c r="H211" i="3"/>
  <c r="H550" i="3"/>
  <c r="H563" i="3"/>
  <c r="H528" i="3"/>
  <c r="H576" i="3"/>
  <c r="H589" i="3"/>
  <c r="G211" i="3"/>
  <c r="G550" i="3"/>
  <c r="G563" i="3"/>
  <c r="G528" i="3"/>
  <c r="G576" i="3"/>
  <c r="G589" i="3"/>
  <c r="E211" i="3"/>
  <c r="E550" i="3"/>
  <c r="E563" i="3"/>
  <c r="E528" i="3"/>
  <c r="E576" i="3"/>
  <c r="E589" i="3"/>
  <c r="F589" i="3"/>
  <c r="C211" i="3"/>
  <c r="C550" i="3"/>
  <c r="C563" i="3"/>
  <c r="C528" i="3"/>
  <c r="C576" i="3"/>
  <c r="C589" i="3"/>
  <c r="N588" i="3"/>
  <c r="M588" i="3"/>
  <c r="F588" i="3"/>
  <c r="N587" i="3"/>
  <c r="M587" i="3"/>
  <c r="F587" i="3"/>
  <c r="N586" i="3"/>
  <c r="M586" i="3"/>
  <c r="F586" i="3"/>
  <c r="N585" i="3"/>
  <c r="M585" i="3"/>
  <c r="F585" i="3"/>
  <c r="N584" i="3"/>
  <c r="M584" i="3"/>
  <c r="F584" i="3"/>
  <c r="N583" i="3"/>
  <c r="M583" i="3"/>
  <c r="F583" i="3"/>
  <c r="N582" i="3"/>
  <c r="M582" i="3"/>
  <c r="F582" i="3"/>
  <c r="D203" i="3"/>
  <c r="D542" i="3"/>
  <c r="D555" i="3"/>
  <c r="D520" i="3"/>
  <c r="D568" i="3"/>
  <c r="D581" i="3"/>
  <c r="N581" i="3"/>
  <c r="K203" i="3"/>
  <c r="K542" i="3"/>
  <c r="K555" i="3"/>
  <c r="K520" i="3"/>
  <c r="K568" i="3"/>
  <c r="K581" i="3"/>
  <c r="L203" i="3"/>
  <c r="L542" i="3"/>
  <c r="L555" i="3"/>
  <c r="L520" i="3"/>
  <c r="L568" i="3"/>
  <c r="L581" i="3"/>
  <c r="M581" i="3"/>
  <c r="J203" i="3"/>
  <c r="J542" i="3"/>
  <c r="J555" i="3"/>
  <c r="J520" i="3"/>
  <c r="J568" i="3"/>
  <c r="J581" i="3"/>
  <c r="I203" i="3"/>
  <c r="I542" i="3"/>
  <c r="I555" i="3"/>
  <c r="I520" i="3"/>
  <c r="I568" i="3"/>
  <c r="I581" i="3"/>
  <c r="H203" i="3"/>
  <c r="H542" i="3"/>
  <c r="H555" i="3"/>
  <c r="H520" i="3"/>
  <c r="H568" i="3"/>
  <c r="H581" i="3"/>
  <c r="G203" i="3"/>
  <c r="G542" i="3"/>
  <c r="G555" i="3"/>
  <c r="G520" i="3"/>
  <c r="G568" i="3"/>
  <c r="G581" i="3"/>
  <c r="E203" i="3"/>
  <c r="E542" i="3"/>
  <c r="E555" i="3"/>
  <c r="E520" i="3"/>
  <c r="E568" i="3"/>
  <c r="E581" i="3"/>
  <c r="F581" i="3"/>
  <c r="C203" i="3"/>
  <c r="C542" i="3"/>
  <c r="C555" i="3"/>
  <c r="C520" i="3"/>
  <c r="C568" i="3"/>
  <c r="C581" i="3"/>
  <c r="N580" i="3"/>
  <c r="M580" i="3"/>
  <c r="F580" i="3"/>
  <c r="D531" i="3"/>
  <c r="N531" i="3"/>
  <c r="N579" i="3"/>
  <c r="K579" i="3"/>
  <c r="L579" i="3"/>
  <c r="M579" i="3"/>
  <c r="J579" i="3"/>
  <c r="I579" i="3"/>
  <c r="H579" i="3"/>
  <c r="G579" i="3"/>
  <c r="D579" i="3"/>
  <c r="E579" i="3"/>
  <c r="F579" i="3"/>
  <c r="C579" i="3"/>
  <c r="N530" i="3"/>
  <c r="N578" i="3"/>
  <c r="M578" i="3"/>
  <c r="F578" i="3"/>
  <c r="N529" i="3"/>
  <c r="N577" i="3"/>
  <c r="M577" i="3"/>
  <c r="F577" i="3"/>
  <c r="N528" i="3"/>
  <c r="N576" i="3"/>
  <c r="M576" i="3"/>
  <c r="F576" i="3"/>
  <c r="N527" i="3"/>
  <c r="N575" i="3"/>
  <c r="M575" i="3"/>
  <c r="F575" i="3"/>
  <c r="N526" i="3"/>
  <c r="N574" i="3"/>
  <c r="M574" i="3"/>
  <c r="F574" i="3"/>
  <c r="N525" i="3"/>
  <c r="N573" i="3"/>
  <c r="M573" i="3"/>
  <c r="F573" i="3"/>
  <c r="N524" i="3"/>
  <c r="N572" i="3"/>
  <c r="M572" i="3"/>
  <c r="F572" i="3"/>
  <c r="N523" i="3"/>
  <c r="N571" i="3"/>
  <c r="M571" i="3"/>
  <c r="F571" i="3"/>
  <c r="N522" i="3"/>
  <c r="N570" i="3"/>
  <c r="M570" i="3"/>
  <c r="F570" i="3"/>
  <c r="N521" i="3"/>
  <c r="N569" i="3"/>
  <c r="M569" i="3"/>
  <c r="F569" i="3"/>
  <c r="N520" i="3"/>
  <c r="N568" i="3"/>
  <c r="M568" i="3"/>
  <c r="F568" i="3"/>
  <c r="N519" i="3"/>
  <c r="N567" i="3"/>
  <c r="M567" i="3"/>
  <c r="F567" i="3"/>
  <c r="N406" i="3"/>
  <c r="N566" i="3"/>
  <c r="K566" i="3"/>
  <c r="L566" i="3"/>
  <c r="M566" i="3"/>
  <c r="J566" i="3"/>
  <c r="I566" i="3"/>
  <c r="H566" i="3"/>
  <c r="G566" i="3"/>
  <c r="D566" i="3"/>
  <c r="E566" i="3"/>
  <c r="F566" i="3"/>
  <c r="C566" i="3"/>
  <c r="N405" i="3"/>
  <c r="N565" i="3"/>
  <c r="M565" i="3"/>
  <c r="F565" i="3"/>
  <c r="N404" i="3"/>
  <c r="N564" i="3"/>
  <c r="M564" i="3"/>
  <c r="F564" i="3"/>
  <c r="N403" i="3"/>
  <c r="N563" i="3"/>
  <c r="M563" i="3"/>
  <c r="F563" i="3"/>
  <c r="N402" i="3"/>
  <c r="N562" i="3"/>
  <c r="M562" i="3"/>
  <c r="F562" i="3"/>
  <c r="N401" i="3"/>
  <c r="N561" i="3"/>
  <c r="M561" i="3"/>
  <c r="F561" i="3"/>
  <c r="N400" i="3"/>
  <c r="N560" i="3"/>
  <c r="M560" i="3"/>
  <c r="F560" i="3"/>
  <c r="N399" i="3"/>
  <c r="N559" i="3"/>
  <c r="M559" i="3"/>
  <c r="F559" i="3"/>
  <c r="N398" i="3"/>
  <c r="N558" i="3"/>
  <c r="M558" i="3"/>
  <c r="F558" i="3"/>
  <c r="N397" i="3"/>
  <c r="N557" i="3"/>
  <c r="M557" i="3"/>
  <c r="F557" i="3"/>
  <c r="N396" i="3"/>
  <c r="N556" i="3"/>
  <c r="M556" i="3"/>
  <c r="F556" i="3"/>
  <c r="N395" i="3"/>
  <c r="N555" i="3"/>
  <c r="M555" i="3"/>
  <c r="F555" i="3"/>
  <c r="N394" i="3"/>
  <c r="N554" i="3"/>
  <c r="M554" i="3"/>
  <c r="F554" i="3"/>
  <c r="D214" i="3"/>
  <c r="N214" i="3"/>
  <c r="N553" i="3"/>
  <c r="K553" i="3"/>
  <c r="L553" i="3"/>
  <c r="M553" i="3"/>
  <c r="J553" i="3"/>
  <c r="I553" i="3"/>
  <c r="H553" i="3"/>
  <c r="G553" i="3"/>
  <c r="D553" i="3"/>
  <c r="E553" i="3"/>
  <c r="F553" i="3"/>
  <c r="C553" i="3"/>
  <c r="N213" i="3"/>
  <c r="N552" i="3"/>
  <c r="M552" i="3"/>
  <c r="F552" i="3"/>
  <c r="N212" i="3"/>
  <c r="N551" i="3"/>
  <c r="M551" i="3"/>
  <c r="F551" i="3"/>
  <c r="N211" i="3"/>
  <c r="N550" i="3"/>
  <c r="M550" i="3"/>
  <c r="F550" i="3"/>
  <c r="N210" i="3"/>
  <c r="N549" i="3"/>
  <c r="M549" i="3"/>
  <c r="F549" i="3"/>
  <c r="N209" i="3"/>
  <c r="N548" i="3"/>
  <c r="M548" i="3"/>
  <c r="F548" i="3"/>
  <c r="N208" i="3"/>
  <c r="N547" i="3"/>
  <c r="M547" i="3"/>
  <c r="F547" i="3"/>
  <c r="N207" i="3"/>
  <c r="N546" i="3"/>
  <c r="M546" i="3"/>
  <c r="F546" i="3"/>
  <c r="N206" i="3"/>
  <c r="N545" i="3"/>
  <c r="M545" i="3"/>
  <c r="F545" i="3"/>
  <c r="N205" i="3"/>
  <c r="N544" i="3"/>
  <c r="M544" i="3"/>
  <c r="F544" i="3"/>
  <c r="N204" i="3"/>
  <c r="N543" i="3"/>
  <c r="M543" i="3"/>
  <c r="F543" i="3"/>
  <c r="N203" i="3"/>
  <c r="N542" i="3"/>
  <c r="M542" i="3"/>
  <c r="F542" i="3"/>
  <c r="N202" i="3"/>
  <c r="N541" i="3"/>
  <c r="M541" i="3"/>
  <c r="F541" i="3"/>
  <c r="A537" i="3"/>
  <c r="K531" i="3"/>
  <c r="L531" i="3"/>
  <c r="M531" i="3"/>
  <c r="J531" i="3"/>
  <c r="I531" i="3"/>
  <c r="H531" i="3"/>
  <c r="G531" i="3"/>
  <c r="E531" i="3"/>
  <c r="F531" i="3"/>
  <c r="C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/>
  <c r="K518" i="3"/>
  <c r="L518" i="3"/>
  <c r="M518" i="3"/>
  <c r="J518" i="3"/>
  <c r="I518" i="3"/>
  <c r="H518" i="3"/>
  <c r="G518" i="3"/>
  <c r="E518" i="3"/>
  <c r="F518" i="3"/>
  <c r="C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/>
  <c r="K505" i="3"/>
  <c r="L505" i="3"/>
  <c r="M505" i="3"/>
  <c r="J505" i="3"/>
  <c r="I505" i="3"/>
  <c r="H505" i="3"/>
  <c r="G505" i="3"/>
  <c r="E505" i="3"/>
  <c r="F505" i="3"/>
  <c r="C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/>
  <c r="K492" i="3"/>
  <c r="L492" i="3"/>
  <c r="M492" i="3"/>
  <c r="J492" i="3"/>
  <c r="I492" i="3"/>
  <c r="H492" i="3"/>
  <c r="G492" i="3"/>
  <c r="E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L479" i="3"/>
  <c r="M479" i="3"/>
  <c r="J479" i="3"/>
  <c r="I479" i="3"/>
  <c r="H479" i="3"/>
  <c r="G479" i="3"/>
  <c r="E479" i="3"/>
  <c r="F479" i="3"/>
  <c r="C479" i="3"/>
  <c r="N477" i="3"/>
  <c r="N475" i="3"/>
  <c r="M475" i="3"/>
  <c r="N474" i="3"/>
  <c r="M474" i="3"/>
  <c r="N472" i="3"/>
  <c r="N471" i="3"/>
  <c r="N470" i="3"/>
  <c r="M470" i="3"/>
  <c r="N468" i="3"/>
  <c r="M468" i="3"/>
  <c r="F468" i="3"/>
  <c r="N467" i="3"/>
  <c r="M467" i="3"/>
  <c r="F467" i="3"/>
  <c r="D466" i="3"/>
  <c r="N466" i="3"/>
  <c r="K466" i="3"/>
  <c r="L466" i="3"/>
  <c r="M466" i="3"/>
  <c r="J466" i="3"/>
  <c r="I466" i="3"/>
  <c r="H466" i="3"/>
  <c r="G466" i="3"/>
  <c r="E466" i="3"/>
  <c r="F466" i="3"/>
  <c r="C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L453" i="3"/>
  <c r="M453" i="3"/>
  <c r="J453" i="3"/>
  <c r="I453" i="3"/>
  <c r="H453" i="3"/>
  <c r="G453" i="3"/>
  <c r="E453" i="3"/>
  <c r="F453" i="3"/>
  <c r="C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L440" i="3"/>
  <c r="M440" i="3"/>
  <c r="J440" i="3"/>
  <c r="I440" i="3"/>
  <c r="H440" i="3"/>
  <c r="G440" i="3"/>
  <c r="E440" i="3"/>
  <c r="F440" i="3"/>
  <c r="C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/>
  <c r="K427" i="3"/>
  <c r="L427" i="3"/>
  <c r="M427" i="3"/>
  <c r="J427" i="3"/>
  <c r="I427" i="3"/>
  <c r="H427" i="3"/>
  <c r="G427" i="3"/>
  <c r="E427" i="3"/>
  <c r="F427" i="3"/>
  <c r="C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/>
  <c r="J406" i="3"/>
  <c r="I406" i="3"/>
  <c r="H406" i="3"/>
  <c r="G406" i="3"/>
  <c r="E406" i="3"/>
  <c r="F406" i="3"/>
  <c r="C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N380" i="3"/>
  <c r="K380" i="3"/>
  <c r="L380" i="3"/>
  <c r="M380" i="3"/>
  <c r="J380" i="3"/>
  <c r="I380" i="3"/>
  <c r="H380" i="3"/>
  <c r="G380" i="3"/>
  <c r="E380" i="3"/>
  <c r="F380" i="3"/>
  <c r="C380" i="3"/>
  <c r="N374" i="3"/>
  <c r="M374" i="3"/>
  <c r="F374" i="3"/>
  <c r="D367" i="3"/>
  <c r="N367" i="3"/>
  <c r="K367" i="3"/>
  <c r="L367" i="3"/>
  <c r="M367" i="3"/>
  <c r="J367" i="3"/>
  <c r="I367" i="3"/>
  <c r="H367" i="3"/>
  <c r="G367" i="3"/>
  <c r="E367" i="3"/>
  <c r="F367" i="3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L354" i="3"/>
  <c r="M354" i="3"/>
  <c r="J354" i="3"/>
  <c r="I354" i="3"/>
  <c r="H354" i="3"/>
  <c r="G354" i="3"/>
  <c r="E354" i="3"/>
  <c r="F354" i="3"/>
  <c r="C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/>
  <c r="K341" i="3"/>
  <c r="L341" i="3"/>
  <c r="M341" i="3"/>
  <c r="J341" i="3"/>
  <c r="I341" i="3"/>
  <c r="H341" i="3"/>
  <c r="G341" i="3"/>
  <c r="E341" i="3"/>
  <c r="F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L315" i="3"/>
  <c r="M315" i="3"/>
  <c r="J315" i="3"/>
  <c r="I315" i="3"/>
  <c r="H315" i="3"/>
  <c r="G315" i="3"/>
  <c r="E315" i="3"/>
  <c r="F315" i="3"/>
  <c r="C315" i="3"/>
  <c r="N310" i="3"/>
  <c r="F310" i="3"/>
  <c r="N308" i="3"/>
  <c r="N304" i="3"/>
  <c r="M304" i="3"/>
  <c r="F304" i="3"/>
  <c r="N303" i="3"/>
  <c r="M303" i="3"/>
  <c r="F303" i="3"/>
  <c r="D302" i="3"/>
  <c r="N302" i="3"/>
  <c r="K302" i="3"/>
  <c r="L302" i="3"/>
  <c r="M302" i="3"/>
  <c r="J302" i="3"/>
  <c r="I302" i="3"/>
  <c r="H302" i="3"/>
  <c r="G302" i="3"/>
  <c r="E302" i="3"/>
  <c r="F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L289" i="3"/>
  <c r="M289" i="3"/>
  <c r="J289" i="3"/>
  <c r="I289" i="3"/>
  <c r="H289" i="3"/>
  <c r="G289" i="3"/>
  <c r="E289" i="3"/>
  <c r="F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N276" i="3"/>
  <c r="K276" i="3"/>
  <c r="L276" i="3"/>
  <c r="M276" i="3"/>
  <c r="J276" i="3"/>
  <c r="I276" i="3"/>
  <c r="H276" i="3"/>
  <c r="G276" i="3"/>
  <c r="E276" i="3"/>
  <c r="F276" i="3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L263" i="3"/>
  <c r="M263" i="3"/>
  <c r="J263" i="3"/>
  <c r="I263" i="3"/>
  <c r="H263" i="3"/>
  <c r="G263" i="3"/>
  <c r="E263" i="3"/>
  <c r="F263" i="3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L237" i="3"/>
  <c r="M237" i="3"/>
  <c r="J237" i="3"/>
  <c r="I237" i="3"/>
  <c r="H237" i="3"/>
  <c r="G237" i="3"/>
  <c r="E237" i="3"/>
  <c r="F237" i="3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C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N201" i="3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N190" i="3"/>
  <c r="M190" i="3"/>
  <c r="F190" i="3"/>
  <c r="N189" i="3"/>
  <c r="M189" i="3"/>
  <c r="F189" i="3"/>
  <c r="D188" i="3"/>
  <c r="N188" i="3"/>
  <c r="K188" i="3"/>
  <c r="L188" i="3"/>
  <c r="M188" i="3"/>
  <c r="J188" i="3"/>
  <c r="I188" i="3"/>
  <c r="H188" i="3"/>
  <c r="G188" i="3"/>
  <c r="E188" i="3"/>
  <c r="F188" i="3"/>
  <c r="C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L175" i="3"/>
  <c r="M175" i="3"/>
  <c r="J175" i="3"/>
  <c r="I175" i="3"/>
  <c r="H175" i="3"/>
  <c r="G175" i="3"/>
  <c r="E175" i="3"/>
  <c r="F175" i="3"/>
  <c r="C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L162" i="3"/>
  <c r="M162" i="3"/>
  <c r="J162" i="3"/>
  <c r="I162" i="3"/>
  <c r="H162" i="3"/>
  <c r="G162" i="3"/>
  <c r="E162" i="3"/>
  <c r="F162" i="3"/>
  <c r="C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L149" i="3"/>
  <c r="M149" i="3"/>
  <c r="J149" i="3"/>
  <c r="I149" i="3"/>
  <c r="H149" i="3"/>
  <c r="G149" i="3"/>
  <c r="E149" i="3"/>
  <c r="F149" i="3"/>
  <c r="C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L136" i="3"/>
  <c r="M136" i="3"/>
  <c r="J136" i="3"/>
  <c r="I136" i="3"/>
  <c r="H136" i="3"/>
  <c r="G136" i="3"/>
  <c r="E136" i="3"/>
  <c r="F136" i="3"/>
  <c r="C136" i="3"/>
  <c r="N134" i="3"/>
  <c r="N132" i="3"/>
  <c r="F132" i="3"/>
  <c r="N131" i="3"/>
  <c r="M131" i="3"/>
  <c r="F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L123" i="3"/>
  <c r="M123" i="3"/>
  <c r="J123" i="3"/>
  <c r="I123" i="3"/>
  <c r="H123" i="3"/>
  <c r="G123" i="3"/>
  <c r="E123" i="3"/>
  <c r="F123" i="3"/>
  <c r="C123" i="3"/>
  <c r="N118" i="3"/>
  <c r="M118" i="3"/>
  <c r="F118" i="3"/>
  <c r="N116" i="3"/>
  <c r="M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L110" i="3"/>
  <c r="M110" i="3"/>
  <c r="J110" i="3"/>
  <c r="I110" i="3"/>
  <c r="H110" i="3"/>
  <c r="G110" i="3"/>
  <c r="E110" i="3"/>
  <c r="F110" i="3"/>
  <c r="C110" i="3"/>
  <c r="N105" i="3"/>
  <c r="F105" i="3"/>
  <c r="N103" i="3"/>
  <c r="N99" i="3"/>
  <c r="M99" i="3"/>
  <c r="F99" i="3"/>
  <c r="N98" i="3"/>
  <c r="M98" i="3"/>
  <c r="F98" i="3"/>
  <c r="D97" i="3"/>
  <c r="N97" i="3"/>
  <c r="K97" i="3"/>
  <c r="L97" i="3"/>
  <c r="M97" i="3"/>
  <c r="J97" i="3"/>
  <c r="I97" i="3"/>
  <c r="H97" i="3"/>
  <c r="G97" i="3"/>
  <c r="E97" i="3"/>
  <c r="F97" i="3"/>
  <c r="C97" i="3"/>
  <c r="N92" i="3"/>
  <c r="M92" i="3"/>
  <c r="F92" i="3"/>
  <c r="N90" i="3"/>
  <c r="N88" i="3"/>
  <c r="N86" i="3"/>
  <c r="M86" i="3"/>
  <c r="F86" i="3"/>
  <c r="N85" i="3"/>
  <c r="M85" i="3"/>
  <c r="F85" i="3"/>
  <c r="D84" i="3"/>
  <c r="N84" i="3"/>
  <c r="K84" i="3"/>
  <c r="L84" i="3"/>
  <c r="M84" i="3"/>
  <c r="J84" i="3"/>
  <c r="I84" i="3"/>
  <c r="H84" i="3"/>
  <c r="G84" i="3"/>
  <c r="E84" i="3"/>
  <c r="F84" i="3"/>
  <c r="C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/>
  <c r="K71" i="3"/>
  <c r="L71" i="3"/>
  <c r="M71" i="3"/>
  <c r="J71" i="3"/>
  <c r="I71" i="3"/>
  <c r="H71" i="3"/>
  <c r="G71" i="3"/>
  <c r="E71" i="3"/>
  <c r="F71" i="3"/>
  <c r="C71" i="3"/>
  <c r="N66" i="3"/>
  <c r="M66" i="3"/>
  <c r="F66" i="3"/>
  <c r="N64" i="3"/>
  <c r="F64" i="3"/>
  <c r="N61" i="3"/>
  <c r="F61" i="3"/>
  <c r="N60" i="3"/>
  <c r="M60" i="3"/>
  <c r="F60" i="3"/>
  <c r="N59" i="3"/>
  <c r="M59" i="3"/>
  <c r="F59" i="3"/>
  <c r="D58" i="3"/>
  <c r="N58" i="3"/>
  <c r="K58" i="3"/>
  <c r="L58" i="3"/>
  <c r="M58" i="3"/>
  <c r="J58" i="3"/>
  <c r="I58" i="3"/>
  <c r="H58" i="3"/>
  <c r="G58" i="3"/>
  <c r="E58" i="3"/>
  <c r="F58" i="3"/>
  <c r="C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L45" i="3"/>
  <c r="M45" i="3"/>
  <c r="J45" i="3"/>
  <c r="I45" i="3"/>
  <c r="H45" i="3"/>
  <c r="G45" i="3"/>
  <c r="E45" i="3"/>
  <c r="F45" i="3"/>
  <c r="C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/>
  <c r="K32" i="3"/>
  <c r="L32" i="3"/>
  <c r="M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L19" i="3"/>
  <c r="M19" i="3"/>
  <c r="J19" i="3"/>
  <c r="I19" i="3"/>
  <c r="H19" i="3"/>
  <c r="G19" i="3"/>
  <c r="E19" i="3"/>
  <c r="F19" i="3"/>
  <c r="C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/>
  <c r="G25" i="2"/>
  <c r="G27" i="2"/>
  <c r="D25" i="2"/>
  <c r="D27" i="2"/>
  <c r="E25" i="2"/>
  <c r="E27" i="2"/>
  <c r="F27" i="2"/>
  <c r="C25" i="2"/>
  <c r="C27" i="2"/>
  <c r="H26" i="2"/>
  <c r="G26" i="2"/>
  <c r="D26" i="2"/>
  <c r="E26" i="2"/>
  <c r="F26" i="2"/>
  <c r="C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M335" i="1" s="1"/>
  <c r="H336" i="1"/>
  <c r="I336" i="1"/>
  <c r="J336" i="1"/>
  <c r="K336" i="1"/>
  <c r="M336" i="1" s="1"/>
  <c r="H337" i="1"/>
  <c r="I337" i="1"/>
  <c r="J337" i="1"/>
  <c r="K337" i="1"/>
  <c r="M337" i="1" s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F331" i="1" s="1"/>
  <c r="E332" i="1"/>
  <c r="E333" i="1"/>
  <c r="F333" i="1" s="1"/>
  <c r="E334" i="1"/>
  <c r="E335" i="1"/>
  <c r="F335" i="1" s="1"/>
  <c r="D336" i="1"/>
  <c r="E336" i="1"/>
  <c r="E337" i="1"/>
  <c r="F337" i="1" s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F326" i="1" s="1"/>
  <c r="C326" i="1"/>
  <c r="F321" i="1"/>
  <c r="F319" i="1"/>
  <c r="F317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N15" i="1"/>
  <c r="N168" i="1"/>
  <c r="N59" i="1"/>
  <c r="N24" i="1"/>
  <c r="N177" i="1"/>
  <c r="N35" i="1"/>
  <c r="N128" i="1"/>
  <c r="N289" i="1"/>
  <c r="L313" i="1"/>
  <c r="K313" i="1"/>
  <c r="J313" i="1"/>
  <c r="I313" i="1"/>
  <c r="H313" i="1"/>
  <c r="G313" i="1"/>
  <c r="E313" i="1"/>
  <c r="C313" i="1"/>
  <c r="F308" i="1"/>
  <c r="F306" i="1"/>
  <c r="F304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F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F210" i="1"/>
  <c r="M208" i="1"/>
  <c r="F208" i="1"/>
  <c r="M207" i="1"/>
  <c r="F207" i="1"/>
  <c r="L206" i="1"/>
  <c r="K206" i="1"/>
  <c r="M206" i="1" s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M168" i="1"/>
  <c r="F168" i="1"/>
  <c r="M167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F155" i="1"/>
  <c r="M154" i="1"/>
  <c r="F154" i="1"/>
  <c r="M152" i="1"/>
  <c r="F152" i="1"/>
  <c r="M150" i="1"/>
  <c r="F150" i="1"/>
  <c r="M149" i="1"/>
  <c r="F149" i="1"/>
  <c r="M148" i="1"/>
  <c r="M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M112" i="1" s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F78" i="1" s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M18" i="1" s="1"/>
  <c r="J18" i="1"/>
  <c r="I18" i="1"/>
  <c r="H18" i="1"/>
  <c r="G18" i="1"/>
  <c r="E18" i="1"/>
  <c r="D18" i="1"/>
  <c r="F18" i="1" s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253" i="1"/>
  <c r="F206" i="1"/>
  <c r="M91" i="1"/>
  <c r="F31" i="1"/>
  <c r="F44" i="1"/>
  <c r="F112" i="1"/>
  <c r="M279" i="1"/>
  <c r="M172" i="1"/>
  <c r="N83" i="1"/>
  <c r="N55" i="1"/>
  <c r="N221" i="1"/>
  <c r="F125" i="1"/>
  <c r="N204" i="1"/>
  <c r="N104" i="1"/>
  <c r="N12" i="1"/>
  <c r="N267" i="1"/>
  <c r="M65" i="1"/>
  <c r="M266" i="1"/>
  <c r="F300" i="1"/>
  <c r="N63" i="1"/>
  <c r="N61" i="1"/>
  <c r="N160" i="1"/>
  <c r="N113" i="1"/>
  <c r="N21" i="1"/>
  <c r="N213" i="1"/>
  <c r="N36" i="1"/>
  <c r="N209" i="1"/>
  <c r="N161" i="1"/>
  <c r="F330" i="1"/>
  <c r="N29" i="1"/>
  <c r="N16" i="1"/>
  <c r="N27" i="1"/>
  <c r="N66" i="1"/>
  <c r="N254" i="1"/>
  <c r="N10" i="1"/>
  <c r="N149" i="1"/>
  <c r="N57" i="1"/>
  <c r="N196" i="1"/>
  <c r="N8" i="1"/>
  <c r="N269" i="1"/>
  <c r="H339" i="1"/>
  <c r="M332" i="1"/>
  <c r="N127" i="1"/>
  <c r="N208" i="1"/>
  <c r="N22" i="1"/>
  <c r="M327" i="1"/>
  <c r="M331" i="1"/>
  <c r="N13" i="1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150" i="1"/>
  <c r="N82" i="1"/>
  <c r="N291" i="1"/>
  <c r="N270" i="1"/>
  <c r="N199" i="1"/>
  <c r="N178" i="1"/>
  <c r="N165" i="1"/>
  <c r="F332" i="1"/>
  <c r="F334" i="1"/>
  <c r="N62" i="1"/>
  <c r="F328" i="1"/>
  <c r="N242" i="1"/>
  <c r="N223" i="1"/>
  <c r="N148" i="1"/>
  <c r="N210" i="1"/>
  <c r="N101" i="1"/>
  <c r="N174" i="1"/>
  <c r="N19" i="1"/>
  <c r="N53" i="1"/>
  <c r="N100" i="1"/>
  <c r="N32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29" i="1"/>
  <c r="N164" i="1"/>
  <c r="N198" i="1"/>
  <c r="N23" i="1"/>
  <c r="N211" i="1"/>
  <c r="N271" i="1"/>
  <c r="N130" i="1"/>
  <c r="N166" i="1"/>
  <c r="N25" i="1"/>
  <c r="N215" i="1"/>
  <c r="N14" i="1"/>
  <c r="F219" i="1" l="1"/>
  <c r="M219" i="1"/>
  <c r="F279" i="1"/>
  <c r="J339" i="1"/>
  <c r="M333" i="1"/>
  <c r="N167" i="1"/>
  <c r="N295" i="1"/>
  <c r="N201" i="1"/>
  <c r="N133" i="1"/>
  <c r="N107" i="1"/>
  <c r="N39" i="1"/>
  <c r="N308" i="1"/>
  <c r="N274" i="1"/>
  <c r="N261" i="1"/>
  <c r="N248" i="1"/>
  <c r="N227" i="1"/>
  <c r="N180" i="1"/>
  <c r="N154" i="1"/>
  <c r="N120" i="1"/>
  <c r="N86" i="1"/>
  <c r="N73" i="1"/>
  <c r="N58" i="1"/>
  <c r="N306" i="1"/>
  <c r="N259" i="1"/>
  <c r="N246" i="1"/>
  <c r="N225" i="1"/>
  <c r="N152" i="1"/>
  <c r="N118" i="1"/>
  <c r="N71" i="1"/>
  <c r="N293" i="1"/>
  <c r="N9" i="1"/>
  <c r="N116" i="1"/>
  <c r="M44" i="1"/>
  <c r="N292" i="1"/>
  <c r="N305" i="1"/>
  <c r="N323" i="1"/>
  <c r="N297" i="1"/>
  <c r="N310" i="1"/>
  <c r="N311" i="1"/>
  <c r="N324" i="1"/>
  <c r="N298" i="1"/>
  <c r="N325" i="1"/>
  <c r="N299" i="1"/>
  <c r="N312" i="1"/>
  <c r="N309" i="1"/>
  <c r="N322" i="1"/>
  <c r="N296" i="1"/>
  <c r="N307" i="1"/>
  <c r="N294" i="1"/>
  <c r="N264" i="1"/>
  <c r="N277" i="1"/>
  <c r="N251" i="1"/>
  <c r="N278" i="1"/>
  <c r="N252" i="1"/>
  <c r="N265" i="1"/>
  <c r="N275" i="1"/>
  <c r="N249" i="1"/>
  <c r="N155" i="1"/>
  <c r="N134" i="1"/>
  <c r="N121" i="1"/>
  <c r="N108" i="1"/>
  <c r="N262" i="1"/>
  <c r="N228" i="1"/>
  <c r="N202" i="1"/>
  <c r="N181" i="1"/>
  <c r="N224" i="1"/>
  <c r="N258" i="1"/>
  <c r="N245" i="1"/>
  <c r="N263" i="1"/>
  <c r="N276" i="1"/>
  <c r="N250" i="1"/>
  <c r="N226" i="1"/>
  <c r="N273" i="1"/>
  <c r="N260" i="1"/>
  <c r="N247" i="1"/>
  <c r="N200" i="1"/>
  <c r="N217" i="1"/>
  <c r="N230" i="1"/>
  <c r="N30" i="1"/>
  <c r="N231" i="1"/>
  <c r="N218" i="1"/>
  <c r="N229" i="1"/>
  <c r="N216" i="1"/>
  <c r="N203" i="1"/>
  <c r="G339" i="1"/>
  <c r="N157" i="1"/>
  <c r="N136" i="1"/>
  <c r="N183" i="1"/>
  <c r="N170" i="1"/>
  <c r="N123" i="1"/>
  <c r="N110" i="1"/>
  <c r="N184" i="1"/>
  <c r="N171" i="1"/>
  <c r="N124" i="1"/>
  <c r="N111" i="1"/>
  <c r="N158" i="1"/>
  <c r="N137" i="1"/>
  <c r="N70" i="1"/>
  <c r="N151" i="1"/>
  <c r="N117" i="1"/>
  <c r="M185" i="1"/>
  <c r="N169" i="1"/>
  <c r="N182" i="1"/>
  <c r="N156" i="1"/>
  <c r="N153" i="1"/>
  <c r="N179" i="1"/>
  <c r="N122" i="1"/>
  <c r="N135" i="1"/>
  <c r="N109" i="1"/>
  <c r="N132" i="1"/>
  <c r="N119" i="1"/>
  <c r="N106" i="1"/>
  <c r="N88" i="1"/>
  <c r="N75" i="1"/>
  <c r="N42" i="1"/>
  <c r="N89" i="1"/>
  <c r="N76" i="1"/>
  <c r="N90" i="1"/>
  <c r="N77" i="1"/>
  <c r="N40" i="1"/>
  <c r="N87" i="1"/>
  <c r="N74" i="1"/>
  <c r="N38" i="1"/>
  <c r="N72" i="1"/>
  <c r="N85" i="1"/>
  <c r="M329" i="1"/>
  <c r="N28" i="1"/>
  <c r="N41" i="1"/>
  <c r="F338" i="1"/>
  <c r="N43" i="1"/>
  <c r="M31" i="1"/>
  <c r="F91" i="1"/>
  <c r="M125" i="1"/>
  <c r="M138" i="1"/>
  <c r="F159" i="1"/>
  <c r="M159" i="1"/>
  <c r="F172" i="1"/>
  <c r="M232" i="1"/>
  <c r="M253" i="1"/>
  <c r="F266" i="1"/>
  <c r="M300" i="1"/>
  <c r="M78" i="1"/>
  <c r="F232" i="1"/>
  <c r="F313" i="1"/>
  <c r="E339" i="1"/>
  <c r="K339" i="1"/>
  <c r="I339" i="1"/>
  <c r="L339" i="1"/>
  <c r="F185" i="1"/>
  <c r="F336" i="1"/>
  <c r="N241" i="1"/>
  <c r="N194" i="1"/>
  <c r="N6" i="1"/>
  <c r="N207" i="1"/>
  <c r="N173" i="1"/>
  <c r="N56" i="1"/>
  <c r="N69" i="1"/>
  <c r="N176" i="1"/>
  <c r="N26" i="1"/>
  <c r="N84" i="1"/>
  <c r="N60" i="1"/>
  <c r="N131" i="1"/>
  <c r="N214" i="1"/>
  <c r="N37" i="1"/>
  <c r="N212" i="1"/>
  <c r="N105" i="1"/>
  <c r="N129" i="1"/>
  <c r="N103" i="1"/>
  <c r="N197" i="1"/>
  <c r="N244" i="1"/>
  <c r="N304" i="1"/>
  <c r="N17" i="1"/>
  <c r="N11" i="1"/>
  <c r="N272" i="1"/>
  <c r="N288" i="1"/>
  <c r="N126" i="1"/>
  <c r="N163" i="1"/>
  <c r="N64" i="1"/>
  <c r="F327" i="1"/>
  <c r="N79" i="1"/>
  <c r="N220" i="1"/>
  <c r="M326" i="1"/>
  <c r="D339" i="1"/>
  <c r="N313" i="1" s="1"/>
  <c r="C339" i="1"/>
  <c r="N326" i="1" l="1"/>
  <c r="N266" i="1"/>
  <c r="N91" i="1"/>
  <c r="N112" i="1"/>
  <c r="N18" i="1"/>
  <c r="N300" i="1"/>
  <c r="N206" i="1"/>
  <c r="N65" i="1"/>
  <c r="N338" i="1"/>
  <c r="N327" i="1"/>
  <c r="N334" i="1"/>
  <c r="N328" i="1"/>
  <c r="N335" i="1"/>
  <c r="N329" i="1"/>
  <c r="N138" i="1"/>
  <c r="N333" i="1"/>
  <c r="N159" i="1"/>
  <c r="F339" i="1"/>
  <c r="N172" i="1"/>
  <c r="N253" i="1"/>
  <c r="N337" i="1"/>
  <c r="N31" i="1"/>
  <c r="N279" i="1"/>
  <c r="N332" i="1"/>
  <c r="N44" i="1"/>
  <c r="N331" i="1"/>
  <c r="N78" i="1"/>
  <c r="N185" i="1"/>
  <c r="N219" i="1"/>
  <c r="N232" i="1"/>
  <c r="N336" i="1"/>
  <c r="N125" i="1"/>
  <c r="N330" i="1"/>
  <c r="M339" i="1"/>
</calcChain>
</file>

<file path=xl/sharedStrings.xml><?xml version="1.0" encoding="utf-8"?>
<sst xmlns="http://schemas.openxmlformats.org/spreadsheetml/2006/main" count="1386" uniqueCount="134">
  <si>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</si>
  <si>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</si>
  <si>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</si>
  <si>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</si>
  <si>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</si>
  <si>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</si>
  <si>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</si>
  <si>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</si>
  <si>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</si>
  <si>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</si>
  <si>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</si>
  <si>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</si>
  <si>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</si>
  <si>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</si>
  <si>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</si>
  <si>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</si>
  <si>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</si>
  <si>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</si>
  <si>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</si>
  <si>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</si>
  <si>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</si>
  <si>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</si>
  <si>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</si>
  <si>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</si>
  <si>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</si>
  <si>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</si>
  <si>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</si>
  <si>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</si>
  <si>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</si>
  <si>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</si>
  <si>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</si>
  <si>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</si>
  <si>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</si>
  <si>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</si>
  <si>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</si>
  <si>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</si>
  <si>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</si>
  <si>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</si>
  <si>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</si>
  <si>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</si>
  <si>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</si>
  <si>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</si>
  <si>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</si>
  <si>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</si>
  <si>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</si>
  <si>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</si>
  <si>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</si>
  <si>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</si>
  <si>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</si>
  <si>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</si>
  <si>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</si>
  <si>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</si>
  <si>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</si>
  <si>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</si>
  <si>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</si>
  <si>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</si>
  <si>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</si>
  <si>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</si>
  <si>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</si>
  <si>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</si>
  <si>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</si>
  <si>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</si>
  <si>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</si>
  <si>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</si>
  <si>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</si>
  <si>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</si>
  <si>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</si>
  <si>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</si>
  <si>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</si>
  <si>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</si>
  <si>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</si>
  <si>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</si>
  <si>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</si>
  <si>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</si>
  <si>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</si>
  <si>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</si>
  <si>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</si>
  <si>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</si>
  <si>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</si>
  <si>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</si>
  <si>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</si>
  <si>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</si>
  <si>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</si>
  <si>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</si>
  <si>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</si>
  <si>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</si>
  <si>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</si>
  <si>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</si>
  <si>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</si>
  <si>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</si>
  <si>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</si>
  <si>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</si>
  <si>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</si>
  <si>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</si>
  <si>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</si>
  <si>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</si>
  <si>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</si>
  <si>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</si>
  <si>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</si>
  <si>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</si>
  <si>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</si>
  <si>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</si>
  <si>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</si>
  <si>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</si>
  <si>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</si>
  <si>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</si>
  <si>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</si>
  <si>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</si>
  <si>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</si>
  <si>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</si>
  <si>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</si>
  <si>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</si>
  <si>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</si>
  <si>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</si>
  <si>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</si>
  <si>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</si>
  <si>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</si>
  <si>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</si>
  <si>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</si>
  <si>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</si>
  <si>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</si>
  <si>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</si>
  <si>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（2023年5月）</t>
    <phoneticPr fontId="20" type="noConversion"/>
  </si>
  <si>
    <t>2023年1-5月丹东市财产保险业务统计表</t>
    <phoneticPr fontId="20" type="noConversion"/>
  </si>
  <si>
    <t>2023年1-5月县域财产保险业务统计表</t>
    <phoneticPr fontId="20" type="noConversion"/>
  </si>
  <si>
    <t>宽甸县1-5月财产保险业务统计表</t>
    <phoneticPr fontId="20" type="noConversion"/>
  </si>
  <si>
    <t>凤城市1-5月财产保险业务统计表</t>
    <phoneticPr fontId="20" type="noConversion"/>
  </si>
  <si>
    <t>东港市1-5月财产保险业务统计表</t>
    <phoneticPr fontId="20" type="noConversion"/>
  </si>
  <si>
    <t>财字3号表                                             （2023年5月）                                           单位：万元</t>
    <phoneticPr fontId="20" type="noConversion"/>
  </si>
  <si>
    <t>1-5月“出租车”承保情况统计表</t>
    <phoneticPr fontId="41" type="noConversion"/>
  </si>
  <si>
    <r>
      <t>2023年</t>
    </r>
    <r>
      <rPr>
        <b/>
        <u/>
        <sz val="20"/>
        <rFont val="仿宋_GB2312"/>
        <charset val="134"/>
      </rPr>
      <t xml:space="preserve">1-5月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</si>
  <si>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（2023年5月）</t>
    <phoneticPr fontId="20" type="noConversion"/>
  </si>
  <si>
    <t>0</t>
  </si>
  <si>
    <t>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</si>
</sst>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2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vertical="center"/>
    </xf>
    <xf numFmtId="176" fontId="6" fillId="0" borderId="4" xfId="211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176" fontId="22" fillId="0" borderId="48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1" xfId="0" applyNumberFormat="1" applyFont="1" applyFill="1" applyBorder="1" applyAlignment="1">
      <alignment horizontal="center" vertical="center" wrapText="1"/>
    </xf>
    <xf numFmtId="176" fontId="9" fillId="0" borderId="8" xfId="153" applyNumberFormat="1" applyFont="1" applyFill="1" applyBorder="1" applyAlignment="1" applyProtection="1">
      <alignment horizontal="right" vertical="center"/>
    </xf>
  </cellXfs>
  <cellStyles count="212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0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1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01" workbookViewId="0">
      <selection activeCell="I341" sqref="I341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7" customWidth="1"/>
    <col min="7" max="7" width="9.125" style="8" customWidth="1"/>
    <col min="8" max="8" width="14.875" style="8" customWidth="1"/>
    <col min="9" max="12" width="9.125" style="8" customWidth="1"/>
    <col min="13" max="13" width="10.625" style="8" customWidth="1"/>
    <col min="14" max="14" width="9.125" style="157" customWidth="1"/>
    <col min="15" max="16384" width="9" style="8"/>
  </cols>
  <sheetData>
    <row r="1" spans="1:14" s="57" customFormat="1" ht="18.75">
      <c r="A1" s="208" t="s">
        <v>123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57" customFormat="1" ht="14.25" thickBot="1">
      <c r="B2" s="59" t="s">
        <v>0</v>
      </c>
      <c r="C2" s="58"/>
      <c r="D2" s="58"/>
      <c r="F2" s="152"/>
      <c r="G2" s="73" t="s">
        <v>122</v>
      </c>
      <c r="H2" s="58"/>
      <c r="I2" s="58"/>
      <c r="J2" s="58"/>
      <c r="K2" s="58"/>
      <c r="L2" s="59" t="s">
        <v>1</v>
      </c>
      <c r="N2" s="166"/>
    </row>
    <row r="3" spans="1:14" s="57" customFormat="1" ht="13.5" customHeight="1">
      <c r="A3" s="205" t="s">
        <v>116</v>
      </c>
      <c r="B3" s="163" t="s">
        <v>3</v>
      </c>
      <c r="C3" s="209" t="s">
        <v>4</v>
      </c>
      <c r="D3" s="209"/>
      <c r="E3" s="209"/>
      <c r="F3" s="210"/>
      <c r="G3" s="209" t="s">
        <v>5</v>
      </c>
      <c r="H3" s="209"/>
      <c r="I3" s="209" t="s">
        <v>6</v>
      </c>
      <c r="J3" s="209"/>
      <c r="K3" s="209"/>
      <c r="L3" s="209"/>
      <c r="M3" s="209"/>
      <c r="N3" s="212" t="s">
        <v>7</v>
      </c>
    </row>
    <row r="4" spans="1:14" s="57" customFormat="1">
      <c r="A4" s="206"/>
      <c r="B4" s="58" t="s">
        <v>8</v>
      </c>
      <c r="C4" s="211" t="s">
        <v>9</v>
      </c>
      <c r="D4" s="211" t="s">
        <v>10</v>
      </c>
      <c r="E4" s="211" t="s">
        <v>11</v>
      </c>
      <c r="F4" s="194" t="s">
        <v>12</v>
      </c>
      <c r="G4" s="211" t="s">
        <v>13</v>
      </c>
      <c r="H4" s="211" t="s">
        <v>14</v>
      </c>
      <c r="I4" s="200" t="s">
        <v>13</v>
      </c>
      <c r="J4" s="211" t="s">
        <v>15</v>
      </c>
      <c r="K4" s="211"/>
      <c r="L4" s="211"/>
      <c r="M4" s="201" t="s">
        <v>12</v>
      </c>
      <c r="N4" s="213"/>
    </row>
    <row r="5" spans="1:14" s="57" customFormat="1" ht="14.25" thickBot="1">
      <c r="A5" s="207"/>
      <c r="B5" s="164" t="s">
        <v>16</v>
      </c>
      <c r="C5" s="211"/>
      <c r="D5" s="211"/>
      <c r="E5" s="211"/>
      <c r="F5" s="195" t="s">
        <v>17</v>
      </c>
      <c r="G5" s="211"/>
      <c r="H5" s="211"/>
      <c r="I5" s="33" t="s">
        <v>18</v>
      </c>
      <c r="J5" s="200" t="s">
        <v>9</v>
      </c>
      <c r="K5" s="200" t="s">
        <v>10</v>
      </c>
      <c r="L5" s="200" t="s">
        <v>11</v>
      </c>
      <c r="M5" s="202" t="s">
        <v>17</v>
      </c>
      <c r="N5" s="193" t="s">
        <v>17</v>
      </c>
    </row>
    <row r="6" spans="1:14" s="57" customFormat="1" ht="13.5" customHeight="1">
      <c r="A6" s="205" t="s">
        <v>2</v>
      </c>
      <c r="B6" s="200" t="s">
        <v>19</v>
      </c>
      <c r="C6" s="74">
        <v>2800.2028879999998</v>
      </c>
      <c r="D6" s="74">
        <v>15379.808000999999</v>
      </c>
      <c r="E6" s="71">
        <v>13155.96</v>
      </c>
      <c r="F6" s="153">
        <f>(D6-E6)/E6*100</f>
        <v>16.903730332108037</v>
      </c>
      <c r="G6" s="72">
        <v>109795</v>
      </c>
      <c r="H6" s="72">
        <v>12960903.15</v>
      </c>
      <c r="I6" s="72">
        <v>14753</v>
      </c>
      <c r="J6" s="71">
        <v>1917.4919989999999</v>
      </c>
      <c r="K6" s="71">
        <v>9815.61643</v>
      </c>
      <c r="L6" s="71">
        <v>6211.02</v>
      </c>
      <c r="M6" s="31">
        <f t="shared" ref="M6:M18" si="0">(K6-L6)/L6*100</f>
        <v>58.035498678155918</v>
      </c>
      <c r="N6" s="167">
        <f>D6/D327*100</f>
        <v>37.561350800523535</v>
      </c>
    </row>
    <row r="7" spans="1:14" s="57" customFormat="1" ht="13.5" customHeight="1">
      <c r="A7" s="206"/>
      <c r="B7" s="200" t="s">
        <v>20</v>
      </c>
      <c r="C7" s="74">
        <v>913.44968700000004</v>
      </c>
      <c r="D7" s="74">
        <v>4708.8081590000002</v>
      </c>
      <c r="E7" s="72">
        <v>4237.1099999999997</v>
      </c>
      <c r="F7" s="153">
        <f>(D7-E7)/E7*100</f>
        <v>11.132544564573507</v>
      </c>
      <c r="G7" s="72">
        <v>61000</v>
      </c>
      <c r="H7" s="72">
        <v>1224100</v>
      </c>
      <c r="I7" s="72">
        <v>8266</v>
      </c>
      <c r="J7" s="71">
        <v>794.64235099999996</v>
      </c>
      <c r="K7" s="71">
        <v>3734.275259</v>
      </c>
      <c r="L7" s="71">
        <v>2317.25</v>
      </c>
      <c r="M7" s="31">
        <f t="shared" si="0"/>
        <v>61.151160168302944</v>
      </c>
      <c r="N7" s="167">
        <f>D7/D328*100</f>
        <v>37.547701146666313</v>
      </c>
    </row>
    <row r="8" spans="1:14" s="57" customFormat="1" ht="13.5" customHeight="1">
      <c r="A8" s="206"/>
      <c r="B8" s="200" t="s">
        <v>21</v>
      </c>
      <c r="C8" s="74">
        <v>109.890044</v>
      </c>
      <c r="D8" s="74">
        <v>820.41209700000002</v>
      </c>
      <c r="E8" s="72">
        <v>727.69</v>
      </c>
      <c r="F8" s="153">
        <f>(D8-E8)/E8*100</f>
        <v>12.741977627836024</v>
      </c>
      <c r="G8" s="72">
        <v>708</v>
      </c>
      <c r="H8" s="72">
        <v>779484.38</v>
      </c>
      <c r="I8" s="72">
        <v>157</v>
      </c>
      <c r="J8" s="71">
        <v>54.150272999999999</v>
      </c>
      <c r="K8" s="71">
        <v>219.048832</v>
      </c>
      <c r="L8" s="71">
        <v>351.26</v>
      </c>
      <c r="M8" s="31">
        <f t="shared" si="0"/>
        <v>-37.639118601605645</v>
      </c>
      <c r="N8" s="167">
        <f>D8/D329*100</f>
        <v>39.032128834997188</v>
      </c>
    </row>
    <row r="9" spans="1:14" s="57" customFormat="1" ht="13.5" customHeight="1">
      <c r="A9" s="206"/>
      <c r="B9" s="200" t="s">
        <v>22</v>
      </c>
      <c r="C9" s="74">
        <v>85.039269000000004</v>
      </c>
      <c r="D9" s="74">
        <v>940.26253999999994</v>
      </c>
      <c r="E9" s="72">
        <v>321.38</v>
      </c>
      <c r="F9" s="153">
        <f>(D9-E9)/E9*100</f>
        <v>192.57033418383222</v>
      </c>
      <c r="G9" s="72">
        <v>67878</v>
      </c>
      <c r="H9" s="72">
        <v>348485.4</v>
      </c>
      <c r="I9" s="72">
        <v>1002</v>
      </c>
      <c r="J9" s="71">
        <v>30.44637800000001</v>
      </c>
      <c r="K9" s="71">
        <v>166.31311600000001</v>
      </c>
      <c r="L9" s="71">
        <v>133.03</v>
      </c>
      <c r="M9" s="31">
        <f t="shared" si="0"/>
        <v>25.019255806960839</v>
      </c>
      <c r="N9" s="167">
        <f>D9/D330*100</f>
        <v>53.142717301560083</v>
      </c>
    </row>
    <row r="10" spans="1:14" s="57" customFormat="1" ht="13.5" customHeight="1">
      <c r="A10" s="206"/>
      <c r="B10" s="200" t="s">
        <v>23</v>
      </c>
      <c r="C10" s="74">
        <v>9.8928040000000106</v>
      </c>
      <c r="D10" s="74">
        <v>85.661184000000006</v>
      </c>
      <c r="E10" s="72">
        <v>81.66</v>
      </c>
      <c r="F10" s="153">
        <f>(D10-E10)/E10*100</f>
        <v>4.8998089639970726</v>
      </c>
      <c r="G10" s="72">
        <v>769</v>
      </c>
      <c r="H10" s="72">
        <v>170106.02</v>
      </c>
      <c r="I10" s="72">
        <v>20</v>
      </c>
      <c r="J10" s="71">
        <v>0</v>
      </c>
      <c r="K10" s="71">
        <v>28.846623000000001</v>
      </c>
      <c r="L10" s="71">
        <v>21.8</v>
      </c>
      <c r="M10" s="31">
        <f t="shared" si="0"/>
        <v>32.323958715596326</v>
      </c>
      <c r="N10" s="167">
        <f>D10/D331*100</f>
        <v>32.574759285216643</v>
      </c>
    </row>
    <row r="11" spans="1:14" s="57" customFormat="1" ht="13.5" customHeight="1">
      <c r="A11" s="206"/>
      <c r="B11" s="200" t="s">
        <v>24</v>
      </c>
      <c r="C11" s="74">
        <v>325.589</v>
      </c>
      <c r="D11" s="74">
        <v>2171.2996039999998</v>
      </c>
      <c r="E11" s="72">
        <v>2217.33</v>
      </c>
      <c r="F11" s="153">
        <f>(D11-E11)/E11*100</f>
        <v>-2.0759379975015047</v>
      </c>
      <c r="G11" s="72">
        <v>2683</v>
      </c>
      <c r="H11" s="72">
        <v>1824022.45</v>
      </c>
      <c r="I11" s="72">
        <v>421</v>
      </c>
      <c r="J11" s="71">
        <v>153.94211099999995</v>
      </c>
      <c r="K11" s="71">
        <v>734.19674399999997</v>
      </c>
      <c r="L11" s="71">
        <v>1648.43</v>
      </c>
      <c r="M11" s="31">
        <f t="shared" si="0"/>
        <v>-55.460847958360382</v>
      </c>
      <c r="N11" s="167">
        <f>D11/D332*100</f>
        <v>43.019918729848712</v>
      </c>
    </row>
    <row r="12" spans="1:14" s="57" customFormat="1" ht="13.5" customHeight="1">
      <c r="A12" s="206"/>
      <c r="B12" s="200" t="s">
        <v>25</v>
      </c>
      <c r="C12" s="74">
        <v>615.04981799999996</v>
      </c>
      <c r="D12" s="74">
        <v>3826.1333509999999</v>
      </c>
      <c r="E12" s="74">
        <v>2440.04</v>
      </c>
      <c r="F12" s="153">
        <f>(D12-E12)/E12*100</f>
        <v>56.806173300437699</v>
      </c>
      <c r="G12" s="74">
        <v>497</v>
      </c>
      <c r="H12" s="74">
        <v>53523.03</v>
      </c>
      <c r="I12" s="74">
        <v>1734</v>
      </c>
      <c r="J12" s="71">
        <v>75.346839999999702</v>
      </c>
      <c r="K12" s="71">
        <v>2839.6886629999999</v>
      </c>
      <c r="L12" s="71">
        <v>1883.65</v>
      </c>
      <c r="M12" s="31">
        <f t="shared" si="0"/>
        <v>50.754580893478071</v>
      </c>
      <c r="N12" s="167">
        <f>D12/D333*100</f>
        <v>53.822606612050706</v>
      </c>
    </row>
    <row r="13" spans="1:14" s="58" customFormat="1" ht="13.5" customHeight="1">
      <c r="A13" s="206"/>
      <c r="B13" s="200" t="s">
        <v>26</v>
      </c>
      <c r="C13" s="74">
        <v>1346.766382</v>
      </c>
      <c r="D13" s="74">
        <v>3709.3773270000002</v>
      </c>
      <c r="E13" s="72">
        <v>2795.72</v>
      </c>
      <c r="F13" s="153">
        <f>(D13-E13)/E13*100</f>
        <v>32.680573412215828</v>
      </c>
      <c r="G13" s="72">
        <v>136955</v>
      </c>
      <c r="H13" s="72">
        <v>31295905.030000001</v>
      </c>
      <c r="I13" s="72">
        <v>17267</v>
      </c>
      <c r="J13" s="71">
        <v>124.4362450000001</v>
      </c>
      <c r="K13" s="71">
        <v>1713.7434760000001</v>
      </c>
      <c r="L13" s="71">
        <v>2395.62</v>
      </c>
      <c r="M13" s="31">
        <f t="shared" si="0"/>
        <v>-28.463467661816139</v>
      </c>
      <c r="N13" s="167">
        <f>D13/D334*100</f>
        <v>34.027922759571524</v>
      </c>
    </row>
    <row r="14" spans="1:14" s="58" customFormat="1" ht="13.5" customHeight="1">
      <c r="A14" s="206"/>
      <c r="B14" s="200" t="s">
        <v>27</v>
      </c>
      <c r="C14" s="74">
        <v>66.540000000000006</v>
      </c>
      <c r="D14" s="74">
        <v>277.68</v>
      </c>
      <c r="E14" s="72">
        <v>48.2</v>
      </c>
      <c r="F14" s="153">
        <f>(D14-E14)/E14*100</f>
        <v>476.09958506224064</v>
      </c>
      <c r="G14" s="72">
        <v>98</v>
      </c>
      <c r="H14" s="72">
        <v>101947.60000000149</v>
      </c>
      <c r="I14" s="72">
        <v>3</v>
      </c>
      <c r="J14" s="76">
        <v>0.65499999999998693</v>
      </c>
      <c r="K14" s="71">
        <v>104.52992999999999</v>
      </c>
      <c r="L14" s="71">
        <v>102.74</v>
      </c>
      <c r="M14" s="31">
        <f t="shared" si="0"/>
        <v>1.7421938874829652</v>
      </c>
      <c r="N14" s="167">
        <f>D14/D335*100</f>
        <v>23.42730949765172</v>
      </c>
    </row>
    <row r="15" spans="1:14" s="58" customFormat="1" ht="13.5" customHeight="1">
      <c r="A15" s="206"/>
      <c r="B15" s="14" t="s">
        <v>28</v>
      </c>
      <c r="C15" s="74">
        <v>34.790565000000001</v>
      </c>
      <c r="D15" s="74">
        <v>146.80388300000001</v>
      </c>
      <c r="E15" s="75">
        <v>84.88</v>
      </c>
      <c r="F15" s="153">
        <f>(D15-E15)/E15*100</f>
        <v>72.954621819038664</v>
      </c>
      <c r="G15" s="75">
        <v>45</v>
      </c>
      <c r="H15" s="75">
        <v>31074.18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67">
        <f>D15/D336*100</f>
        <v>65.747108546191782</v>
      </c>
    </row>
    <row r="16" spans="1:14" s="58" customFormat="1" ht="13.5" customHeight="1">
      <c r="A16" s="206"/>
      <c r="B16" s="14" t="s">
        <v>29</v>
      </c>
      <c r="C16" s="74">
        <v>7.9751820000000198</v>
      </c>
      <c r="D16" s="74">
        <v>101.425918</v>
      </c>
      <c r="E16" s="75">
        <v>0.57999999999999996</v>
      </c>
      <c r="F16" s="153">
        <f>(D16-E16)/E16*100</f>
        <v>17387.227241379311</v>
      </c>
      <c r="G16" s="75">
        <v>14</v>
      </c>
      <c r="H16" s="75">
        <v>43146.07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67">
        <f>D16/D337*100</f>
        <v>47.05417504007675</v>
      </c>
    </row>
    <row r="17" spans="1:14" s="58" customFormat="1" ht="13.5" customHeight="1">
      <c r="A17" s="206"/>
      <c r="B17" s="14" t="s">
        <v>30</v>
      </c>
      <c r="C17" s="74">
        <v>23.770402000000001</v>
      </c>
      <c r="D17" s="74">
        <v>29.447500999999999</v>
      </c>
      <c r="E17" s="75">
        <v>-37.25</v>
      </c>
      <c r="F17" s="153">
        <f>(D17-E17)/E17*100</f>
        <v>-179.05369395973153</v>
      </c>
      <c r="G17" s="75">
        <v>39</v>
      </c>
      <c r="H17" s="75">
        <v>23042.45</v>
      </c>
      <c r="I17" s="75">
        <v>3</v>
      </c>
      <c r="J17" s="76">
        <v>0.65499999999998693</v>
      </c>
      <c r="K17" s="71">
        <v>104.52992999999999</v>
      </c>
      <c r="L17" s="71">
        <v>102.74</v>
      </c>
      <c r="M17" s="31">
        <f t="shared" si="0"/>
        <v>1.7421938874829652</v>
      </c>
      <c r="N17" s="167">
        <f>D17/D338*100</f>
        <v>5.4171183568549361</v>
      </c>
    </row>
    <row r="18" spans="1:14" s="58" customFormat="1" ht="13.5" customHeight="1" thickBot="1">
      <c r="A18" s="216"/>
      <c r="B18" s="15" t="s">
        <v>31</v>
      </c>
      <c r="C18" s="16">
        <f>C6+C8+C9+C10+C11+C12+C13+C14</f>
        <v>5358.9702049999996</v>
      </c>
      <c r="D18" s="16">
        <f t="shared" ref="D18:L18" si="1">D6+D8+D9+D10+D11+D12+D13+D14</f>
        <v>27210.634104000004</v>
      </c>
      <c r="E18" s="16">
        <f t="shared" si="1"/>
        <v>21787.98</v>
      </c>
      <c r="F18" s="154">
        <f>(D18-E18)/E18*100</f>
        <v>24.888282915625979</v>
      </c>
      <c r="G18" s="16">
        <f t="shared" si="1"/>
        <v>319383</v>
      </c>
      <c r="H18" s="16">
        <f t="shared" si="1"/>
        <v>47534377.060000002</v>
      </c>
      <c r="I18" s="16">
        <f t="shared" si="1"/>
        <v>35357</v>
      </c>
      <c r="J18" s="16">
        <f t="shared" si="1"/>
        <v>2356.4688460000002</v>
      </c>
      <c r="K18" s="16">
        <f t="shared" si="1"/>
        <v>15621.983813999999</v>
      </c>
      <c r="L18" s="16">
        <f t="shared" si="1"/>
        <v>12747.550000000001</v>
      </c>
      <c r="M18" s="16">
        <f t="shared" si="0"/>
        <v>22.54891186149494</v>
      </c>
      <c r="N18" s="168">
        <f>D18/D339*100</f>
        <v>39.252380926394501</v>
      </c>
    </row>
    <row r="19" spans="1:14" s="57" customFormat="1" ht="14.25" thickTop="1">
      <c r="A19" s="217" t="s">
        <v>32</v>
      </c>
      <c r="B19" s="18" t="s">
        <v>19</v>
      </c>
      <c r="C19" s="21">
        <v>994.91005500000006</v>
      </c>
      <c r="D19" s="21">
        <v>5320.1847120000002</v>
      </c>
      <c r="E19" s="20">
        <v>5160.3409350000002</v>
      </c>
      <c r="F19" s="155">
        <f>(D19-E19)/E19*100</f>
        <v>3.0975429533320176</v>
      </c>
      <c r="G19" s="20">
        <v>36268</v>
      </c>
      <c r="H19" s="20">
        <v>4799794.2290000003</v>
      </c>
      <c r="I19" s="20">
        <v>5936</v>
      </c>
      <c r="J19" s="20">
        <v>731.31266400000004</v>
      </c>
      <c r="K19" s="20">
        <v>3619.2632020000001</v>
      </c>
      <c r="L19" s="22">
        <v>2286.8658799999998</v>
      </c>
      <c r="M19" s="111">
        <f t="shared" ref="M19:M31" si="2">(K19-L19)/L19*100</f>
        <v>58.263028612766767</v>
      </c>
      <c r="N19" s="169">
        <f>D19/D327*100</f>
        <v>12.99322620139478</v>
      </c>
    </row>
    <row r="20" spans="1:14" s="57" customFormat="1">
      <c r="A20" s="218"/>
      <c r="B20" s="200" t="s">
        <v>20</v>
      </c>
      <c r="C20" s="21">
        <v>319.03613999999999</v>
      </c>
      <c r="D20" s="21">
        <v>1609.720487</v>
      </c>
      <c r="E20" s="20">
        <v>1624.8372919999999</v>
      </c>
      <c r="F20" s="153">
        <f>(D20-E20)/E20*100</f>
        <v>-0.93035807797054704</v>
      </c>
      <c r="G20" s="20">
        <v>17917</v>
      </c>
      <c r="H20" s="20">
        <v>357200</v>
      </c>
      <c r="I20" s="20">
        <v>3166</v>
      </c>
      <c r="J20" s="20">
        <v>271.61732599999999</v>
      </c>
      <c r="K20" s="20">
        <v>1258.58239</v>
      </c>
      <c r="L20" s="22">
        <v>596.69804199999999</v>
      </c>
      <c r="M20" s="31">
        <f t="shared" si="2"/>
        <v>110.92450475981283</v>
      </c>
      <c r="N20" s="167">
        <f>D20/D328*100</f>
        <v>12.835796603864608</v>
      </c>
    </row>
    <row r="21" spans="1:14" s="57" customFormat="1">
      <c r="A21" s="218"/>
      <c r="B21" s="200" t="s">
        <v>21</v>
      </c>
      <c r="C21" s="21">
        <v>1.3868320000000001</v>
      </c>
      <c r="D21" s="21">
        <v>52.118206000000001</v>
      </c>
      <c r="E21" s="20">
        <v>37.737051000000001</v>
      </c>
      <c r="F21" s="153">
        <f>(D21-E21)/E21*100</f>
        <v>38.108846926062135</v>
      </c>
      <c r="G21" s="20">
        <v>75</v>
      </c>
      <c r="H21" s="20">
        <v>72334.969760000007</v>
      </c>
      <c r="I21" s="20">
        <v>3</v>
      </c>
      <c r="J21" s="20">
        <v>8.0574040000000196</v>
      </c>
      <c r="K21" s="20">
        <v>79.083483999999999</v>
      </c>
      <c r="L21" s="22">
        <v>21.044218000000001</v>
      </c>
      <c r="M21" s="31">
        <f t="shared" si="2"/>
        <v>275.7967342858737</v>
      </c>
      <c r="N21" s="167">
        <f>D21/D329*100</f>
        <v>2.4795886587724505</v>
      </c>
    </row>
    <row r="22" spans="1:14" s="57" customFormat="1">
      <c r="A22" s="218"/>
      <c r="B22" s="200" t="s">
        <v>22</v>
      </c>
      <c r="C22" s="21">
        <v>43.255121000000003</v>
      </c>
      <c r="D22" s="21">
        <v>227.49445399999999</v>
      </c>
      <c r="E22" s="20">
        <v>76.707559000000003</v>
      </c>
      <c r="F22" s="153">
        <f>(D22-E22)/E22*100</f>
        <v>196.57371055178535</v>
      </c>
      <c r="G22" s="20">
        <v>12247</v>
      </c>
      <c r="H22" s="20">
        <v>63416.995000000003</v>
      </c>
      <c r="I22" s="20">
        <v>6</v>
      </c>
      <c r="J22" s="20">
        <v>0</v>
      </c>
      <c r="K22" s="20">
        <v>9.0696860000000008</v>
      </c>
      <c r="L22" s="22">
        <v>4.1775679999999999</v>
      </c>
      <c r="M22" s="31">
        <f t="shared" si="2"/>
        <v>117.10444928724083</v>
      </c>
      <c r="N22" s="167">
        <f>D22/D330*100</f>
        <v>12.857763595043108</v>
      </c>
    </row>
    <row r="23" spans="1:14" s="57" customFormat="1">
      <c r="A23" s="218"/>
      <c r="B23" s="200" t="s">
        <v>23</v>
      </c>
      <c r="C23" s="21"/>
      <c r="D23" s="21">
        <v>3.7735999999999999E-2</v>
      </c>
      <c r="E23" s="20">
        <v>5.2830000000000002E-2</v>
      </c>
      <c r="F23" s="153">
        <f>(D23-E23)/E23*100</f>
        <v>-28.570887753170553</v>
      </c>
      <c r="G23" s="20">
        <v>1</v>
      </c>
      <c r="H23" s="20">
        <v>100</v>
      </c>
      <c r="I23" s="20">
        <v>0</v>
      </c>
      <c r="J23" s="20">
        <v>0</v>
      </c>
      <c r="K23" s="20">
        <v>0</v>
      </c>
      <c r="L23" s="22">
        <v>0</v>
      </c>
      <c r="M23" s="31">
        <v>0</v>
      </c>
      <c r="N23" s="167">
        <f>D23/D331*100</f>
        <v>1.4350036492455384E-2</v>
      </c>
    </row>
    <row r="24" spans="1:14" s="57" customFormat="1">
      <c r="A24" s="218"/>
      <c r="B24" s="200" t="s">
        <v>24</v>
      </c>
      <c r="C24" s="21">
        <v>21.821556000000001</v>
      </c>
      <c r="D24" s="21">
        <v>120.225798</v>
      </c>
      <c r="E24" s="20">
        <v>118.017051</v>
      </c>
      <c r="F24" s="153">
        <f>(D24-E24)/E24*100</f>
        <v>1.8715490526873126</v>
      </c>
      <c r="G24" s="20">
        <v>3903</v>
      </c>
      <c r="H24" s="20">
        <v>275506.33148300002</v>
      </c>
      <c r="I24" s="20">
        <v>55</v>
      </c>
      <c r="J24" s="20">
        <v>11.033607</v>
      </c>
      <c r="K24" s="20">
        <v>101.32264600000001</v>
      </c>
      <c r="L24" s="22">
        <v>41.456316000000001</v>
      </c>
      <c r="M24" s="31">
        <f t="shared" si="2"/>
        <v>144.40822479257446</v>
      </c>
      <c r="N24" s="167">
        <f>D24/D332*100</f>
        <v>2.3820315030054267</v>
      </c>
    </row>
    <row r="25" spans="1:14" s="57" customFormat="1">
      <c r="A25" s="218"/>
      <c r="B25" s="200" t="s">
        <v>25</v>
      </c>
      <c r="C25" s="20">
        <v>21.1889</v>
      </c>
      <c r="D25" s="20">
        <v>317.83503999999999</v>
      </c>
      <c r="E25" s="20">
        <v>37.151020000000003</v>
      </c>
      <c r="F25" s="153">
        <f>(D25-E25)/E25*100</f>
        <v>755.52170572974842</v>
      </c>
      <c r="G25" s="22">
        <v>136</v>
      </c>
      <c r="H25" s="22">
        <v>6112.9470000000001</v>
      </c>
      <c r="I25" s="22">
        <v>951</v>
      </c>
      <c r="J25" s="22">
        <v>28.112442000000001</v>
      </c>
      <c r="K25" s="22">
        <v>85.412642000000005</v>
      </c>
      <c r="L25" s="22">
        <v>25.653500000000001</v>
      </c>
      <c r="M25" s="31">
        <v>0</v>
      </c>
      <c r="N25" s="167">
        <f>D25/D333*100</f>
        <v>4.4710178020780127</v>
      </c>
    </row>
    <row r="26" spans="1:14" s="58" customFormat="1">
      <c r="A26" s="218"/>
      <c r="B26" s="200" t="s">
        <v>26</v>
      </c>
      <c r="C26" s="20">
        <v>26.92</v>
      </c>
      <c r="D26" s="20">
        <v>2575.39</v>
      </c>
      <c r="E26" s="20">
        <v>6106.18</v>
      </c>
      <c r="F26" s="153">
        <f>(D26-E26)/E26*100</f>
        <v>-57.823221719634866</v>
      </c>
      <c r="G26" s="20">
        <v>74133</v>
      </c>
      <c r="H26" s="20">
        <v>28880800.940000001</v>
      </c>
      <c r="I26" s="20">
        <v>9251</v>
      </c>
      <c r="J26" s="20">
        <v>212.762573</v>
      </c>
      <c r="K26" s="20">
        <v>2132.0289079999998</v>
      </c>
      <c r="L26" s="22">
        <v>1987.3411349999999</v>
      </c>
      <c r="M26" s="31">
        <f t="shared" si="2"/>
        <v>7.2804698927544651</v>
      </c>
      <c r="N26" s="167">
        <f>D26/D334*100</f>
        <v>23.625305346503751</v>
      </c>
    </row>
    <row r="27" spans="1:14" s="58" customFormat="1">
      <c r="A27" s="218"/>
      <c r="B27" s="200" t="s">
        <v>27</v>
      </c>
      <c r="C27" s="137">
        <v>3.46</v>
      </c>
      <c r="D27" s="137">
        <v>17.36</v>
      </c>
      <c r="E27" s="20">
        <v>34.89</v>
      </c>
      <c r="F27" s="153">
        <f>(D27-E27)/E27*100</f>
        <v>-50.243622814560055</v>
      </c>
      <c r="G27" s="20">
        <v>77</v>
      </c>
      <c r="H27" s="20">
        <v>5571.12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67">
        <f>D27/D335*100</f>
        <v>1.4646286836618907</v>
      </c>
    </row>
    <row r="28" spans="1:14" s="58" customFormat="1">
      <c r="A28" s="218"/>
      <c r="B28" s="14" t="s">
        <v>28</v>
      </c>
      <c r="C28" s="40">
        <v>0</v>
      </c>
      <c r="D28" s="40">
        <v>0</v>
      </c>
      <c r="E28" s="40">
        <v>29.513017000000001</v>
      </c>
      <c r="F28" s="153">
        <v>0</v>
      </c>
      <c r="G28" s="40">
        <v>0</v>
      </c>
      <c r="H28" s="4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67">
        <f>D28/D336*100</f>
        <v>0</v>
      </c>
    </row>
    <row r="29" spans="1:14" s="58" customFormat="1">
      <c r="A29" s="218"/>
      <c r="B29" s="14" t="s">
        <v>29</v>
      </c>
      <c r="C29" s="40">
        <v>1.158962</v>
      </c>
      <c r="D29" s="40">
        <v>15.066871000000001</v>
      </c>
      <c r="E29" s="40">
        <v>5.3773580000000001</v>
      </c>
      <c r="F29" s="153">
        <f>(D29-E29)/E29*100</f>
        <v>180.19095994724549</v>
      </c>
      <c r="G29" s="40">
        <v>76</v>
      </c>
      <c r="H29" s="40">
        <v>5522.4310880000003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67">
        <f>D29/D337*100</f>
        <v>6.9899213072959947</v>
      </c>
    </row>
    <row r="30" spans="1:14" s="58" customFormat="1">
      <c r="A30" s="218"/>
      <c r="B30" s="14" t="s">
        <v>30</v>
      </c>
      <c r="C30" s="137">
        <v>2.2965089999999999</v>
      </c>
      <c r="D30" s="137">
        <v>2.2965089999999999</v>
      </c>
      <c r="E30" s="40"/>
      <c r="F30" s="153"/>
      <c r="G30" s="40">
        <v>1</v>
      </c>
      <c r="H30" s="20">
        <v>48.687043000000003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67">
        <f>D30/D338*100</f>
        <v>0.4224623699166381</v>
      </c>
    </row>
    <row r="31" spans="1:14" s="58" customFormat="1" ht="14.25" thickBot="1">
      <c r="A31" s="219"/>
      <c r="B31" s="15" t="s">
        <v>31</v>
      </c>
      <c r="C31" s="16">
        <f>C19+C21+C22+C23+C24+C25+C26+C27</f>
        <v>1112.9424640000004</v>
      </c>
      <c r="D31" s="16">
        <f>D19+D21+D22+D23+D24+D25+D26+D27</f>
        <v>8630.6459460000005</v>
      </c>
      <c r="E31" s="16">
        <f>E19+E21+E22+E23+E24+E25+E26+E27</f>
        <v>11571.076445999999</v>
      </c>
      <c r="F31" s="154">
        <f>(D31-E31)/E31*100</f>
        <v>-25.411901076986442</v>
      </c>
      <c r="G31" s="16">
        <f t="shared" ref="G31:L31" si="3">G19+G21+G22+G23+G24+G25+G26+G27</f>
        <v>126840</v>
      </c>
      <c r="H31" s="16">
        <f t="shared" si="3"/>
        <v>34103637.532242998</v>
      </c>
      <c r="I31" s="16">
        <f t="shared" si="3"/>
        <v>16202</v>
      </c>
      <c r="J31" s="16">
        <f t="shared" si="3"/>
        <v>991.27868999999998</v>
      </c>
      <c r="K31" s="16">
        <f t="shared" si="3"/>
        <v>6026.1805679999998</v>
      </c>
      <c r="L31" s="16">
        <f t="shared" si="3"/>
        <v>4366.5386169999992</v>
      </c>
      <c r="M31" s="16">
        <f t="shared" si="2"/>
        <v>38.008182145432308</v>
      </c>
      <c r="N31" s="168">
        <f>D31/D339*100</f>
        <v>12.450037033993052</v>
      </c>
    </row>
    <row r="32" spans="1:14" s="57" customFormat="1" ht="14.25" thickTop="1">
      <c r="A32" s="217" t="s">
        <v>33</v>
      </c>
      <c r="B32" s="200" t="s">
        <v>19</v>
      </c>
      <c r="C32" s="99">
        <v>1856.3967819999998</v>
      </c>
      <c r="D32" s="99">
        <v>9932.7532069999997</v>
      </c>
      <c r="E32" s="91">
        <v>8892.2463230000012</v>
      </c>
      <c r="F32" s="26">
        <f>(D32-E32)/E32*100</f>
        <v>11.701282737846604</v>
      </c>
      <c r="G32" s="72">
        <v>71699</v>
      </c>
      <c r="H32" s="99">
        <v>14578137.613189001</v>
      </c>
      <c r="I32" s="72">
        <v>4027</v>
      </c>
      <c r="J32" s="99">
        <v>1272.5717260000001</v>
      </c>
      <c r="K32" s="99">
        <v>6583.3941759999998</v>
      </c>
      <c r="L32" s="99">
        <v>4657.2403810000005</v>
      </c>
      <c r="M32" s="31">
        <f t="shared" ref="M32:M40" si="4">(K32-L32)/L32*100</f>
        <v>41.358264496246946</v>
      </c>
      <c r="N32" s="167">
        <f>D32/D327*100</f>
        <v>24.25827602001884</v>
      </c>
    </row>
    <row r="33" spans="1:14" s="57" customFormat="1">
      <c r="A33" s="218"/>
      <c r="B33" s="200" t="s">
        <v>20</v>
      </c>
      <c r="C33" s="99">
        <v>560.1152360000001</v>
      </c>
      <c r="D33" s="99">
        <v>2966.737623</v>
      </c>
      <c r="E33" s="91">
        <v>2692.0567599999999</v>
      </c>
      <c r="F33" s="26">
        <f>(D33-E33)/E33*100</f>
        <v>10.203383044568499</v>
      </c>
      <c r="G33" s="72">
        <v>28772</v>
      </c>
      <c r="H33" s="99">
        <v>709960</v>
      </c>
      <c r="I33" s="72">
        <v>3178</v>
      </c>
      <c r="J33" s="99">
        <v>442.30964100000006</v>
      </c>
      <c r="K33" s="99">
        <v>2363.969329</v>
      </c>
      <c r="L33" s="99">
        <v>1448.429173</v>
      </c>
      <c r="M33" s="31">
        <f t="shared" si="4"/>
        <v>63.209176745848382</v>
      </c>
      <c r="N33" s="167">
        <f>D33/D328*100</f>
        <v>23.656554671072382</v>
      </c>
    </row>
    <row r="34" spans="1:14" s="57" customFormat="1">
      <c r="A34" s="218"/>
      <c r="B34" s="200" t="s">
        <v>21</v>
      </c>
      <c r="C34" s="99">
        <v>13.058495999999991</v>
      </c>
      <c r="D34" s="99">
        <v>610.52077199999997</v>
      </c>
      <c r="E34" s="91">
        <v>608.36414000000002</v>
      </c>
      <c r="F34" s="26">
        <f>(D34-E34)/E34*100</f>
        <v>0.35449689720369532</v>
      </c>
      <c r="G34" s="72">
        <v>176</v>
      </c>
      <c r="H34" s="99">
        <v>1059471.383894</v>
      </c>
      <c r="I34" s="72">
        <v>35</v>
      </c>
      <c r="J34" s="99">
        <v>30.901915000000002</v>
      </c>
      <c r="K34" s="99">
        <v>104.809256</v>
      </c>
      <c r="L34" s="99">
        <v>4.6521699999999999</v>
      </c>
      <c r="M34" s="31">
        <f t="shared" si="4"/>
        <v>2152.9111360934794</v>
      </c>
      <c r="N34" s="167">
        <f>D34/D329*100</f>
        <v>29.046287245501134</v>
      </c>
    </row>
    <row r="35" spans="1:14" s="57" customFormat="1">
      <c r="A35" s="218"/>
      <c r="B35" s="200" t="s">
        <v>22</v>
      </c>
      <c r="C35" s="99">
        <v>87.134697000000017</v>
      </c>
      <c r="D35" s="99">
        <v>319.66028299999999</v>
      </c>
      <c r="E35" s="91">
        <v>150.526107</v>
      </c>
      <c r="F35" s="26">
        <f>(D35-E35)/E35*100</f>
        <v>112.36202102802008</v>
      </c>
      <c r="G35" s="72">
        <v>26994</v>
      </c>
      <c r="H35" s="99">
        <v>1953409.6192000001</v>
      </c>
      <c r="I35" s="72">
        <v>89</v>
      </c>
      <c r="J35" s="99">
        <v>3.4400030000000008</v>
      </c>
      <c r="K35" s="99">
        <v>20.478081</v>
      </c>
      <c r="L35" s="99">
        <v>14.488985000000001</v>
      </c>
      <c r="M35" s="31">
        <f t="shared" si="4"/>
        <v>41.335511079623572</v>
      </c>
      <c r="N35" s="167">
        <f>D35/D330*100</f>
        <v>18.066885927419477</v>
      </c>
    </row>
    <row r="36" spans="1:14" s="57" customFormat="1">
      <c r="A36" s="218"/>
      <c r="B36" s="200" t="s">
        <v>23</v>
      </c>
      <c r="C36" s="99">
        <v>13.270114</v>
      </c>
      <c r="D36" s="99">
        <v>65.521647999999999</v>
      </c>
      <c r="E36" s="91">
        <v>49.438299000000001</v>
      </c>
      <c r="F36" s="26">
        <f>(D36-E36)/E36*100</f>
        <v>32.532164992165278</v>
      </c>
      <c r="G36" s="72">
        <v>662</v>
      </c>
      <c r="H36" s="99">
        <v>66629.40510399999</v>
      </c>
      <c r="I36" s="72">
        <v>1</v>
      </c>
      <c r="J36" s="99">
        <v>0.36195899999999992</v>
      </c>
      <c r="K36" s="99">
        <v>2.090757</v>
      </c>
      <c r="L36" s="99">
        <v>24.468467</v>
      </c>
      <c r="M36" s="31">
        <f t="shared" si="4"/>
        <v>-91.455300407663458</v>
      </c>
      <c r="N36" s="167">
        <f>D36/D331*100</f>
        <v>24.916208391080566</v>
      </c>
    </row>
    <row r="37" spans="1:14" s="57" customFormat="1">
      <c r="A37" s="218"/>
      <c r="B37" s="200" t="s">
        <v>24</v>
      </c>
      <c r="C37" s="99">
        <v>336.06747899999993</v>
      </c>
      <c r="D37" s="99">
        <v>997.40208499999994</v>
      </c>
      <c r="E37" s="91">
        <v>576.71102099999996</v>
      </c>
      <c r="F37" s="26">
        <f>(D37-E37)/E37*100</f>
        <v>72.946596940445858</v>
      </c>
      <c r="G37" s="72">
        <v>15298</v>
      </c>
      <c r="H37" s="99">
        <v>3079117.118828</v>
      </c>
      <c r="I37" s="72">
        <v>35</v>
      </c>
      <c r="J37" s="99">
        <v>19.302408000000014</v>
      </c>
      <c r="K37" s="99">
        <v>171.90782300000001</v>
      </c>
      <c r="L37" s="99">
        <v>285.65490699999998</v>
      </c>
      <c r="M37" s="31">
        <f t="shared" si="4"/>
        <v>-39.819754960484531</v>
      </c>
      <c r="N37" s="167">
        <f>D37/D332*100</f>
        <v>19.761508986892284</v>
      </c>
    </row>
    <row r="38" spans="1:14" s="57" customFormat="1">
      <c r="A38" s="218"/>
      <c r="B38" s="200" t="s">
        <v>25</v>
      </c>
      <c r="C38" s="99">
        <v>300.03500000000003</v>
      </c>
      <c r="D38" s="99">
        <v>795.33150000000001</v>
      </c>
      <c r="E38" s="91">
        <v>19.6464</v>
      </c>
      <c r="F38" s="20">
        <v>0</v>
      </c>
      <c r="G38" s="74">
        <v>20</v>
      </c>
      <c r="H38" s="99">
        <v>3740.0468999999998</v>
      </c>
      <c r="I38" s="74">
        <v>45</v>
      </c>
      <c r="J38" s="99">
        <v>434.42612000000003</v>
      </c>
      <c r="K38" s="99">
        <v>459.09424900000005</v>
      </c>
      <c r="L38" s="99">
        <v>22.417843999999999</v>
      </c>
      <c r="M38" s="20">
        <v>0</v>
      </c>
      <c r="N38" s="167">
        <f t="shared" ref="N38:N43" si="5">D38/D333*100</f>
        <v>11.18800902208079</v>
      </c>
    </row>
    <row r="39" spans="1:14" s="58" customFormat="1">
      <c r="A39" s="218"/>
      <c r="B39" s="200" t="s">
        <v>26</v>
      </c>
      <c r="C39" s="99">
        <v>182.79438700000037</v>
      </c>
      <c r="D39" s="99">
        <v>768.9086460000002</v>
      </c>
      <c r="E39" s="91">
        <v>996.74190799999906</v>
      </c>
      <c r="F39" s="26">
        <f>(D39-E39)/E39*100</f>
        <v>-22.857799012098834</v>
      </c>
      <c r="G39" s="72">
        <v>106832</v>
      </c>
      <c r="H39" s="99">
        <v>23330298.220499996</v>
      </c>
      <c r="I39" s="72">
        <v>366</v>
      </c>
      <c r="J39" s="99">
        <v>532.11613099999943</v>
      </c>
      <c r="K39" s="99">
        <v>267.52082999999948</v>
      </c>
      <c r="L39" s="99">
        <v>246.97168500000001</v>
      </c>
      <c r="M39" s="31">
        <f t="shared" si="4"/>
        <v>8.3204457223505077</v>
      </c>
      <c r="N39" s="167">
        <f t="shared" si="5"/>
        <v>7.053573068667955</v>
      </c>
    </row>
    <row r="40" spans="1:14" s="58" customFormat="1">
      <c r="A40" s="218"/>
      <c r="B40" s="200" t="s">
        <v>27</v>
      </c>
      <c r="C40" s="99">
        <v>32.379785999999996</v>
      </c>
      <c r="D40" s="99">
        <v>272.41771299999999</v>
      </c>
      <c r="E40" s="91">
        <v>98.119022999999999</v>
      </c>
      <c r="F40" s="26">
        <f>(D40-E40)/E40*100</f>
        <v>177.64005864591618</v>
      </c>
      <c r="G40" s="72">
        <v>17740</v>
      </c>
      <c r="H40" s="99">
        <v>113054.11518399999</v>
      </c>
      <c r="I40" s="72">
        <v>21</v>
      </c>
      <c r="J40" s="99">
        <v>1.2945119999999992</v>
      </c>
      <c r="K40" s="99">
        <v>-4.0579480000000006</v>
      </c>
      <c r="L40" s="99">
        <v>-3.1995720000000003</v>
      </c>
      <c r="M40" s="31">
        <f t="shared" si="4"/>
        <v>26.827838223362381</v>
      </c>
      <c r="N40" s="167">
        <f t="shared" si="5"/>
        <v>22.983340806300273</v>
      </c>
    </row>
    <row r="41" spans="1:14" s="58" customFormat="1">
      <c r="A41" s="218"/>
      <c r="B41" s="14" t="s">
        <v>28</v>
      </c>
      <c r="C41" s="99">
        <v>0</v>
      </c>
      <c r="D41" s="99">
        <v>69.786897999999994</v>
      </c>
      <c r="E41" s="91">
        <v>58.440893000000003</v>
      </c>
      <c r="F41" s="20">
        <v>0</v>
      </c>
      <c r="G41" s="72">
        <v>14</v>
      </c>
      <c r="H41" s="99">
        <v>25721.179543999999</v>
      </c>
      <c r="I41" s="75">
        <v>0</v>
      </c>
      <c r="J41" s="99">
        <v>0</v>
      </c>
      <c r="K41" s="99">
        <v>0</v>
      </c>
      <c r="L41" s="99">
        <v>0</v>
      </c>
      <c r="M41" s="20">
        <v>0</v>
      </c>
      <c r="N41" s="167">
        <f t="shared" si="5"/>
        <v>31.25453267409836</v>
      </c>
    </row>
    <row r="42" spans="1:14" s="58" customFormat="1">
      <c r="A42" s="218"/>
      <c r="B42" s="14" t="s">
        <v>29</v>
      </c>
      <c r="C42" s="99">
        <v>0</v>
      </c>
      <c r="D42" s="99">
        <v>4.3081129999999996</v>
      </c>
      <c r="E42" s="91">
        <v>0.130188</v>
      </c>
      <c r="F42" s="26">
        <f>(D42-E42)/E42*100</f>
        <v>3209.1475404799203</v>
      </c>
      <c r="G42" s="72">
        <v>1</v>
      </c>
      <c r="H42" s="99">
        <v>2002.7574999999999</v>
      </c>
      <c r="I42" s="75">
        <v>0</v>
      </c>
      <c r="J42" s="99">
        <v>0</v>
      </c>
      <c r="K42" s="99">
        <v>0</v>
      </c>
      <c r="L42" s="99">
        <v>1.2996000000000001E-2</v>
      </c>
      <c r="M42" s="31">
        <f>(K42-L42)/L42*100</f>
        <v>-100</v>
      </c>
      <c r="N42" s="167">
        <f t="shared" si="5"/>
        <v>1.9986479510535973</v>
      </c>
    </row>
    <row r="43" spans="1:14" s="58" customFormat="1">
      <c r="A43" s="218"/>
      <c r="B43" s="14" t="s">
        <v>30</v>
      </c>
      <c r="C43" s="99">
        <v>5.3440590000000006</v>
      </c>
      <c r="D43" s="99">
        <v>12.306623</v>
      </c>
      <c r="E43" s="91">
        <v>0.69735800000000003</v>
      </c>
      <c r="F43" s="20">
        <v>0</v>
      </c>
      <c r="G43" s="72">
        <v>23</v>
      </c>
      <c r="H43" s="99">
        <v>438.00314000000003</v>
      </c>
      <c r="I43" s="75">
        <v>0</v>
      </c>
      <c r="J43" s="99">
        <v>0</v>
      </c>
      <c r="K43" s="99">
        <v>0</v>
      </c>
      <c r="L43" s="99">
        <v>2.4300000000000002E-4</v>
      </c>
      <c r="M43" s="31">
        <f>(K43-L43)/L43*100</f>
        <v>-100</v>
      </c>
      <c r="N43" s="167">
        <f t="shared" si="5"/>
        <v>2.2639080091785431</v>
      </c>
    </row>
    <row r="44" spans="1:14" s="58" customFormat="1" ht="14.25" thickBot="1">
      <c r="A44" s="219"/>
      <c r="B44" s="15" t="s">
        <v>31</v>
      </c>
      <c r="C44" s="16">
        <f t="shared" ref="C44:L44" si="6">C32+C34+C35+C36+C37+C38+C39+C40</f>
        <v>2821.1367409999998</v>
      </c>
      <c r="D44" s="16">
        <f t="shared" si="6"/>
        <v>13762.515853999999</v>
      </c>
      <c r="E44" s="16">
        <f t="shared" si="6"/>
        <v>11391.793220999996</v>
      </c>
      <c r="F44" s="154">
        <f>(D44-E44)/E44*100</f>
        <v>20.810794112991246</v>
      </c>
      <c r="G44" s="16">
        <f t="shared" si="6"/>
        <v>239421</v>
      </c>
      <c r="H44" s="16">
        <f t="shared" si="6"/>
        <v>44183857.522798993</v>
      </c>
      <c r="I44" s="16">
        <f t="shared" si="6"/>
        <v>4619</v>
      </c>
      <c r="J44" s="16">
        <f t="shared" si="6"/>
        <v>2294.4147739999994</v>
      </c>
      <c r="K44" s="16">
        <f t="shared" si="6"/>
        <v>7605.2372240000004</v>
      </c>
      <c r="L44" s="16">
        <f t="shared" si="6"/>
        <v>5252.6948670000002</v>
      </c>
      <c r="M44" s="16">
        <f t="shared" ref="M44" si="7">(K44-L44)/L44*100</f>
        <v>44.787340909136425</v>
      </c>
      <c r="N44" s="168">
        <f>D44/D339*100</f>
        <v>19.852955750389498</v>
      </c>
    </row>
    <row r="45" spans="1:14" s="57" customFormat="1" ht="14.25" thickTop="1">
      <c r="A45" s="60"/>
      <c r="B45" s="7"/>
      <c r="C45" s="120"/>
      <c r="D45" s="120"/>
      <c r="E45" s="120"/>
      <c r="F45" s="156"/>
      <c r="G45" s="120"/>
      <c r="H45" s="120"/>
      <c r="I45" s="120"/>
      <c r="J45" s="120"/>
      <c r="K45" s="120"/>
      <c r="L45" s="120"/>
      <c r="M45" s="120"/>
      <c r="N45" s="166"/>
    </row>
    <row r="46" spans="1:14" s="57" customFormat="1">
      <c r="A46" s="60"/>
      <c r="B46" s="7"/>
      <c r="C46" s="120"/>
      <c r="D46" s="120"/>
      <c r="E46" s="120"/>
      <c r="F46" s="156"/>
      <c r="G46" s="120"/>
      <c r="H46" s="120"/>
      <c r="I46" s="120"/>
      <c r="J46" s="120"/>
      <c r="K46" s="120"/>
      <c r="L46" s="120"/>
      <c r="M46" s="120"/>
      <c r="N46" s="166"/>
    </row>
    <row r="48" spans="1:14" s="57" customFormat="1" ht="18.75">
      <c r="A48" s="208" t="str">
        <f>A1</f>
        <v>2023年1-5月丹东市财产保险业务统计表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</row>
    <row r="49" spans="1:14" s="57" customFormat="1" ht="14.25" thickBot="1">
      <c r="B49" s="59" t="s">
        <v>0</v>
      </c>
      <c r="C49" s="58"/>
      <c r="D49" s="58"/>
      <c r="F49" s="152"/>
      <c r="G49" s="73" t="str">
        <f>G2</f>
        <v>（2023年5月）</v>
      </c>
      <c r="H49" s="58"/>
      <c r="I49" s="58"/>
      <c r="J49" s="58"/>
      <c r="K49" s="58"/>
      <c r="L49" s="59" t="s">
        <v>1</v>
      </c>
      <c r="N49" s="166"/>
    </row>
    <row r="50" spans="1:14" ht="13.5" customHeight="1">
      <c r="A50" s="205" t="s">
        <v>116</v>
      </c>
      <c r="B50" s="9" t="s">
        <v>3</v>
      </c>
      <c r="C50" s="209" t="s">
        <v>4</v>
      </c>
      <c r="D50" s="209"/>
      <c r="E50" s="209"/>
      <c r="F50" s="210"/>
      <c r="G50" s="209" t="s">
        <v>5</v>
      </c>
      <c r="H50" s="209"/>
      <c r="I50" s="209" t="s">
        <v>6</v>
      </c>
      <c r="J50" s="209"/>
      <c r="K50" s="209"/>
      <c r="L50" s="209"/>
      <c r="M50" s="209"/>
      <c r="N50" s="212" t="s">
        <v>7</v>
      </c>
    </row>
    <row r="51" spans="1:14">
      <c r="A51" s="206"/>
      <c r="B51" s="10" t="s">
        <v>8</v>
      </c>
      <c r="C51" s="211" t="s">
        <v>9</v>
      </c>
      <c r="D51" s="211" t="s">
        <v>10</v>
      </c>
      <c r="E51" s="211" t="s">
        <v>11</v>
      </c>
      <c r="F51" s="194" t="s">
        <v>12</v>
      </c>
      <c r="G51" s="211" t="s">
        <v>13</v>
      </c>
      <c r="H51" s="211" t="s">
        <v>14</v>
      </c>
      <c r="I51" s="200" t="s">
        <v>13</v>
      </c>
      <c r="J51" s="211" t="s">
        <v>15</v>
      </c>
      <c r="K51" s="211"/>
      <c r="L51" s="211"/>
      <c r="M51" s="201" t="s">
        <v>12</v>
      </c>
      <c r="N51" s="213"/>
    </row>
    <row r="52" spans="1:14">
      <c r="A52" s="214"/>
      <c r="B52" s="165" t="s">
        <v>16</v>
      </c>
      <c r="C52" s="211"/>
      <c r="D52" s="211"/>
      <c r="E52" s="211"/>
      <c r="F52" s="195" t="s">
        <v>17</v>
      </c>
      <c r="G52" s="211"/>
      <c r="H52" s="211"/>
      <c r="I52" s="33" t="s">
        <v>18</v>
      </c>
      <c r="J52" s="200" t="s">
        <v>9</v>
      </c>
      <c r="K52" s="200" t="s">
        <v>10</v>
      </c>
      <c r="L52" s="200" t="s">
        <v>11</v>
      </c>
      <c r="M52" s="202" t="s">
        <v>17</v>
      </c>
      <c r="N52" s="193" t="s">
        <v>17</v>
      </c>
    </row>
    <row r="53" spans="1:14" ht="14.25" customHeight="1">
      <c r="A53" s="206" t="s">
        <v>34</v>
      </c>
      <c r="B53" s="200" t="s">
        <v>19</v>
      </c>
      <c r="C53" s="71">
        <v>413.55157300000002</v>
      </c>
      <c r="D53" s="71">
        <v>2333.5457459999998</v>
      </c>
      <c r="E53" s="282">
        <v>2092.671441</v>
      </c>
      <c r="F53" s="153">
        <f>(D53-E53)/E53*100</f>
        <v>11.51037378733931</v>
      </c>
      <c r="G53" s="72">
        <v>13073</v>
      </c>
      <c r="H53" s="72">
        <v>3775426.11</v>
      </c>
      <c r="I53" s="72">
        <v>484</v>
      </c>
      <c r="J53" s="72">
        <v>255.14567</v>
      </c>
      <c r="K53" s="72">
        <v>1439.144303</v>
      </c>
      <c r="L53" s="72">
        <v>883.59663499999999</v>
      </c>
      <c r="M53" s="31">
        <f t="shared" ref="M53:M65" si="8">(K53-L53)/L53*100</f>
        <v>62.873447678985336</v>
      </c>
      <c r="N53" s="167">
        <f>D53/D327*100</f>
        <v>5.6991043300980273</v>
      </c>
    </row>
    <row r="54" spans="1:14" ht="14.25" customHeight="1">
      <c r="A54" s="206"/>
      <c r="B54" s="200" t="s">
        <v>20</v>
      </c>
      <c r="C54" s="72">
        <v>129.661439</v>
      </c>
      <c r="D54" s="72">
        <v>666.80199300000004</v>
      </c>
      <c r="E54" s="72">
        <v>648.79691300000104</v>
      </c>
      <c r="F54" s="153">
        <f>(D54-E54)/E54*100</f>
        <v>2.7751488392175765</v>
      </c>
      <c r="G54" s="72">
        <v>6439</v>
      </c>
      <c r="H54" s="72">
        <v>128040</v>
      </c>
      <c r="I54" s="72">
        <v>179</v>
      </c>
      <c r="J54" s="72">
        <v>113.13947</v>
      </c>
      <c r="K54" s="72">
        <v>494.66991100000001</v>
      </c>
      <c r="L54" s="72">
        <v>275.86380300000002</v>
      </c>
      <c r="M54" s="31">
        <f t="shared" si="8"/>
        <v>79.316715575040476</v>
      </c>
      <c r="N54" s="167">
        <f>D54/D328*100</f>
        <v>5.317031637679313</v>
      </c>
    </row>
    <row r="55" spans="1:14" ht="14.25" customHeight="1">
      <c r="A55" s="206"/>
      <c r="B55" s="200" t="s">
        <v>21</v>
      </c>
      <c r="C55" s="72">
        <v>36.734194000000002</v>
      </c>
      <c r="D55" s="72">
        <v>262.24315100000001</v>
      </c>
      <c r="E55" s="72">
        <v>127.334339</v>
      </c>
      <c r="F55" s="153">
        <f>(D55-E55)/E55*100</f>
        <v>105.9484920246062</v>
      </c>
      <c r="G55" s="72">
        <v>262</v>
      </c>
      <c r="H55" s="72">
        <v>285295.05</v>
      </c>
      <c r="I55" s="72">
        <v>4</v>
      </c>
      <c r="J55" s="72">
        <v>4.8874570000000004</v>
      </c>
      <c r="K55" s="72">
        <v>73.909532999999996</v>
      </c>
      <c r="L55" s="72">
        <v>76.222206999999997</v>
      </c>
      <c r="M55" s="31">
        <f t="shared" si="8"/>
        <v>-3.0341210141028867</v>
      </c>
      <c r="N55" s="167">
        <f>D55/D329*100</f>
        <v>12.476545011168481</v>
      </c>
    </row>
    <row r="56" spans="1:14" ht="14.25" customHeight="1">
      <c r="A56" s="206"/>
      <c r="B56" s="200" t="s">
        <v>22</v>
      </c>
      <c r="C56" s="72">
        <v>6.6816370000000003</v>
      </c>
      <c r="D56" s="72">
        <v>30.887440000000002</v>
      </c>
      <c r="E56" s="72">
        <v>50.970328000000002</v>
      </c>
      <c r="F56" s="153">
        <f>(D56-E56)/E56*100</f>
        <v>-39.40113549985395</v>
      </c>
      <c r="G56" s="72">
        <v>1897</v>
      </c>
      <c r="H56" s="72">
        <v>154729.38</v>
      </c>
      <c r="I56" s="72">
        <v>64</v>
      </c>
      <c r="J56" s="72">
        <v>7.3827920000000002</v>
      </c>
      <c r="K56" s="72">
        <v>86.866613999999998</v>
      </c>
      <c r="L56" s="72">
        <v>51.805</v>
      </c>
      <c r="M56" s="31">
        <f t="shared" si="8"/>
        <v>67.679980696843927</v>
      </c>
      <c r="N56" s="167">
        <f>D56/D330*100</f>
        <v>1.7457278390447195</v>
      </c>
    </row>
    <row r="57" spans="1:14" ht="14.25" customHeight="1">
      <c r="A57" s="206"/>
      <c r="B57" s="200" t="s">
        <v>23</v>
      </c>
      <c r="C57" s="72">
        <v>3.3019E-2</v>
      </c>
      <c r="D57" s="72">
        <v>0.20283100000000001</v>
      </c>
      <c r="E57" s="72">
        <v>0</v>
      </c>
      <c r="F57" s="20">
        <v>0</v>
      </c>
      <c r="G57" s="72">
        <v>40</v>
      </c>
      <c r="H57" s="72">
        <v>21.5</v>
      </c>
      <c r="I57" s="72">
        <v>0</v>
      </c>
      <c r="J57" s="72">
        <v>0</v>
      </c>
      <c r="K57" s="72">
        <v>0</v>
      </c>
      <c r="L57" s="72">
        <v>0</v>
      </c>
      <c r="M57" s="20">
        <v>0</v>
      </c>
      <c r="N57" s="167">
        <f>D57/D331*100</f>
        <v>7.7131446146947696E-2</v>
      </c>
    </row>
    <row r="58" spans="1:14" ht="14.25" customHeight="1">
      <c r="A58" s="206"/>
      <c r="B58" s="200" t="s">
        <v>24</v>
      </c>
      <c r="C58" s="72">
        <v>155.900766</v>
      </c>
      <c r="D58" s="72">
        <v>620.77553599999999</v>
      </c>
      <c r="E58" s="72">
        <v>340.43322499999999</v>
      </c>
      <c r="F58" s="153">
        <f>(D58-E58)/E58*100</f>
        <v>82.348692904460194</v>
      </c>
      <c r="G58" s="72">
        <v>1044</v>
      </c>
      <c r="H58" s="72">
        <v>654573.25</v>
      </c>
      <c r="I58" s="72">
        <v>23</v>
      </c>
      <c r="J58" s="72">
        <v>34.529494999999997</v>
      </c>
      <c r="K58" s="72">
        <v>391.41639099999998</v>
      </c>
      <c r="L58" s="72">
        <v>163.82905600000001</v>
      </c>
      <c r="M58" s="31">
        <f t="shared" si="8"/>
        <v>138.91756478167093</v>
      </c>
      <c r="N58" s="167">
        <f>D58/D332*100</f>
        <v>12.299414166060094</v>
      </c>
    </row>
    <row r="59" spans="1:14" ht="14.25" customHeight="1">
      <c r="A59" s="206"/>
      <c r="B59" s="200" t="s">
        <v>25</v>
      </c>
      <c r="C59" s="74">
        <v>130.763428</v>
      </c>
      <c r="D59" s="74">
        <v>1587.6399180000001</v>
      </c>
      <c r="E59" s="74">
        <v>1294.8445830000001</v>
      </c>
      <c r="F59" s="153">
        <f>(D59-E59)/E59*100</f>
        <v>22.612392162280067</v>
      </c>
      <c r="G59" s="74">
        <v>374</v>
      </c>
      <c r="H59" s="74">
        <v>44731.257599999997</v>
      </c>
      <c r="I59" s="74">
        <v>574</v>
      </c>
      <c r="J59" s="72">
        <v>263.29888799999998</v>
      </c>
      <c r="K59" s="74">
        <v>992.63402799999994</v>
      </c>
      <c r="L59" s="74">
        <v>508.73564199999998</v>
      </c>
      <c r="M59" s="31">
        <f t="shared" si="8"/>
        <v>95.117846293930384</v>
      </c>
      <c r="N59" s="167">
        <f>D59/D333*100</f>
        <v>22.333492042500023</v>
      </c>
    </row>
    <row r="60" spans="1:14" ht="14.25" customHeight="1">
      <c r="A60" s="206"/>
      <c r="B60" s="200" t="s">
        <v>26</v>
      </c>
      <c r="C60" s="72">
        <v>23.684396</v>
      </c>
      <c r="D60" s="72">
        <v>269.13264900000001</v>
      </c>
      <c r="E60" s="72">
        <v>167.084238</v>
      </c>
      <c r="F60" s="153">
        <f>(D60-E60)/E60*100</f>
        <v>61.076025016794233</v>
      </c>
      <c r="G60" s="72">
        <v>3198</v>
      </c>
      <c r="H60" s="72">
        <v>2985559.62</v>
      </c>
      <c r="I60" s="72">
        <v>11</v>
      </c>
      <c r="J60" s="72">
        <v>8.1004009999999997</v>
      </c>
      <c r="K60" s="72">
        <v>67.212821000000005</v>
      </c>
      <c r="L60" s="72">
        <v>43.186925000000002</v>
      </c>
      <c r="M60" s="31">
        <f t="shared" si="8"/>
        <v>55.632337796682684</v>
      </c>
      <c r="N60" s="167">
        <f>D60/D334*100</f>
        <v>2.4688847170092365</v>
      </c>
    </row>
    <row r="61" spans="1:14" ht="14.25" customHeight="1">
      <c r="A61" s="206"/>
      <c r="B61" s="200" t="s">
        <v>27</v>
      </c>
      <c r="C61" s="72">
        <v>6.2464200000000005</v>
      </c>
      <c r="D61" s="72">
        <v>55.775334000000001</v>
      </c>
      <c r="E61" s="72">
        <v>53.635593999999998</v>
      </c>
      <c r="F61" s="153">
        <f>(D61-E61)/E61*100</f>
        <v>3.9894030072641753</v>
      </c>
      <c r="G61" s="72">
        <v>41</v>
      </c>
      <c r="H61" s="72">
        <v>7458.6784630000002</v>
      </c>
      <c r="I61" s="72">
        <v>1</v>
      </c>
      <c r="J61" s="72">
        <v>2.6966640000000002</v>
      </c>
      <c r="K61" s="72">
        <v>840.03455899999994</v>
      </c>
      <c r="L61" s="72">
        <v>35.668855999999998</v>
      </c>
      <c r="M61" s="31">
        <f t="shared" si="8"/>
        <v>2255.0925182461697</v>
      </c>
      <c r="N61" s="167">
        <f>D61/D335*100</f>
        <v>4.7056540332501324</v>
      </c>
    </row>
    <row r="62" spans="1:14" ht="14.25" customHeight="1">
      <c r="A62" s="206"/>
      <c r="B62" s="14" t="s">
        <v>28</v>
      </c>
      <c r="C62" s="75">
        <v>0</v>
      </c>
      <c r="D62" s="75">
        <v>6.6949059999999996</v>
      </c>
      <c r="E62" s="75">
        <v>12.158331</v>
      </c>
      <c r="F62" s="153">
        <f>(D62-E62)/E62*100</f>
        <v>-44.935649473599632</v>
      </c>
      <c r="G62" s="75">
        <v>11</v>
      </c>
      <c r="H62" s="75">
        <v>1209.8</v>
      </c>
      <c r="I62" s="75">
        <v>1</v>
      </c>
      <c r="J62" s="72">
        <v>0</v>
      </c>
      <c r="K62" s="75">
        <v>3.7379500000000001</v>
      </c>
      <c r="L62" s="75">
        <v>0</v>
      </c>
      <c r="M62" s="20">
        <v>0</v>
      </c>
      <c r="N62" s="167">
        <f>D62/D336*100</f>
        <v>2.9983587797098696</v>
      </c>
    </row>
    <row r="63" spans="1:14" ht="14.25" customHeight="1">
      <c r="A63" s="206"/>
      <c r="B63" s="14" t="s">
        <v>29</v>
      </c>
      <c r="C63" s="75">
        <v>5.6446240000000003</v>
      </c>
      <c r="D63" s="75">
        <v>20.273332</v>
      </c>
      <c r="E63" s="75">
        <v>0</v>
      </c>
      <c r="F63" s="20">
        <v>0</v>
      </c>
      <c r="G63" s="75">
        <v>20</v>
      </c>
      <c r="H63" s="75">
        <v>5227.4454100000003</v>
      </c>
      <c r="I63" s="75">
        <v>0</v>
      </c>
      <c r="J63" s="72">
        <v>0</v>
      </c>
      <c r="K63" s="75">
        <v>0</v>
      </c>
      <c r="L63" s="75">
        <v>0.42304000000000003</v>
      </c>
      <c r="M63" s="31">
        <f>(K63-L63)/L63*100</f>
        <v>-100</v>
      </c>
      <c r="N63" s="167">
        <f>D63/D337*100</f>
        <v>9.405336736253048</v>
      </c>
    </row>
    <row r="64" spans="1:14" ht="14.25" customHeight="1">
      <c r="A64" s="206"/>
      <c r="B64" s="14" t="s">
        <v>30</v>
      </c>
      <c r="C64" s="75">
        <v>0.601796</v>
      </c>
      <c r="D64" s="75">
        <v>28.807096000000001</v>
      </c>
      <c r="E64" s="75">
        <v>41.477263000000001</v>
      </c>
      <c r="F64" s="153">
        <f>(D64-E64)/E64*100</f>
        <v>-30.54725910916542</v>
      </c>
      <c r="G64" s="75">
        <v>10</v>
      </c>
      <c r="H64" s="75">
        <v>1021.433053</v>
      </c>
      <c r="I64" s="75">
        <v>0</v>
      </c>
      <c r="J64" s="72">
        <v>2.6966640000000002</v>
      </c>
      <c r="K64" s="72">
        <v>836.29660899999999</v>
      </c>
      <c r="L64" s="75">
        <v>35.245815999999998</v>
      </c>
      <c r="M64" s="31">
        <f>(K64-L64)/L64*100</f>
        <v>2272.754283799246</v>
      </c>
      <c r="N64" s="167">
        <f>D64/D338*100</f>
        <v>5.2993104083528992</v>
      </c>
    </row>
    <row r="65" spans="1:14" ht="14.25" customHeight="1" thickBot="1">
      <c r="A65" s="216"/>
      <c r="B65" s="15" t="s">
        <v>31</v>
      </c>
      <c r="C65" s="16">
        <f t="shared" ref="C65:L65" si="9">C53+C55+C56+C57+C58+C59+C60+C61</f>
        <v>773.59543299999996</v>
      </c>
      <c r="D65" s="16">
        <f t="shared" si="9"/>
        <v>5160.2026050000004</v>
      </c>
      <c r="E65" s="16">
        <f>E53+E55+E56+E57+E58+E59+E60+E61</f>
        <v>4126.9737479999994</v>
      </c>
      <c r="F65" s="154">
        <f>(D65-E65)/E65*100</f>
        <v>25.03599295974977</v>
      </c>
      <c r="G65" s="16">
        <f t="shared" si="9"/>
        <v>19929</v>
      </c>
      <c r="H65" s="16">
        <f>H53+H55+H56+H57+H58+H59+H60+H61</f>
        <v>7907794.8460630002</v>
      </c>
      <c r="I65" s="16">
        <f t="shared" si="9"/>
        <v>1161</v>
      </c>
      <c r="J65" s="16">
        <f t="shared" si="9"/>
        <v>576.04136700000004</v>
      </c>
      <c r="K65" s="16">
        <f t="shared" si="9"/>
        <v>3891.2182489999996</v>
      </c>
      <c r="L65" s="16">
        <f t="shared" si="9"/>
        <v>1763.0443210000001</v>
      </c>
      <c r="M65" s="16">
        <f t="shared" si="8"/>
        <v>120.71017742724115</v>
      </c>
      <c r="N65" s="168">
        <f>D65/D339*100</f>
        <v>7.4437897159867372</v>
      </c>
    </row>
    <row r="66" spans="1:14" ht="14.25" thickTop="1">
      <c r="A66" s="218" t="s">
        <v>35</v>
      </c>
      <c r="B66" s="200" t="s">
        <v>19</v>
      </c>
      <c r="C66" s="32">
        <v>158.699274</v>
      </c>
      <c r="D66" s="32">
        <v>605.819525</v>
      </c>
      <c r="E66" s="32">
        <v>246.299702</v>
      </c>
      <c r="F66" s="153">
        <f>(D66-E66)/E66*100</f>
        <v>145.96843604788447</v>
      </c>
      <c r="G66" s="31">
        <v>3316</v>
      </c>
      <c r="H66" s="31">
        <v>447663.39706500003</v>
      </c>
      <c r="I66" s="31">
        <v>406</v>
      </c>
      <c r="J66" s="31">
        <v>39.981296999999998</v>
      </c>
      <c r="K66" s="31">
        <v>181.227925</v>
      </c>
      <c r="L66" s="68">
        <v>86.635732000000004</v>
      </c>
      <c r="M66" s="31">
        <f t="shared" ref="M66:M82" si="10">(K66-L66)/L66*100</f>
        <v>109.18380997808154</v>
      </c>
      <c r="N66" s="167">
        <f>D66/D327*100</f>
        <v>1.4795633143698528</v>
      </c>
    </row>
    <row r="67" spans="1:14">
      <c r="A67" s="218"/>
      <c r="B67" s="200" t="s">
        <v>20</v>
      </c>
      <c r="C67" s="31">
        <v>18.617167999999999</v>
      </c>
      <c r="D67" s="31">
        <v>92.749658999999994</v>
      </c>
      <c r="E67" s="31">
        <v>92.984993000000003</v>
      </c>
      <c r="F67" s="153">
        <f>(D67-E67)/E67*100</f>
        <v>-0.25308815154721664</v>
      </c>
      <c r="G67" s="31">
        <v>1171</v>
      </c>
      <c r="H67" s="31">
        <v>23320</v>
      </c>
      <c r="I67" s="31">
        <v>161</v>
      </c>
      <c r="J67" s="31">
        <v>8.0599950000000007</v>
      </c>
      <c r="K67" s="31">
        <v>77.426985000000002</v>
      </c>
      <c r="L67" s="68">
        <v>14.599425</v>
      </c>
      <c r="M67" s="31">
        <f t="shared" si="10"/>
        <v>430.34270185298402</v>
      </c>
      <c r="N67" s="167">
        <f>D67/D328*100</f>
        <v>0.73957918012246826</v>
      </c>
    </row>
    <row r="68" spans="1:14">
      <c r="A68" s="218"/>
      <c r="B68" s="200" t="s">
        <v>21</v>
      </c>
      <c r="C68" s="31">
        <v>1.2158690000000001</v>
      </c>
      <c r="D68" s="31">
        <v>2.4766759999999999</v>
      </c>
      <c r="E68" s="31">
        <v>1.54</v>
      </c>
      <c r="F68" s="153">
        <f>(D68-E68)/E68*100</f>
        <v>60.823116883116867</v>
      </c>
      <c r="G68" s="31">
        <v>3</v>
      </c>
      <c r="H68" s="31">
        <v>3788.9503</v>
      </c>
      <c r="I68" s="31">
        <v>1</v>
      </c>
      <c r="J68" s="31"/>
      <c r="K68" s="31">
        <v>0.35025499999999998</v>
      </c>
      <c r="L68" s="20">
        <v>0</v>
      </c>
      <c r="M68" s="20">
        <v>0</v>
      </c>
      <c r="N68" s="167">
        <f>D68/D329*100</f>
        <v>0.11783094991899599</v>
      </c>
    </row>
    <row r="69" spans="1:14">
      <c r="A69" s="218"/>
      <c r="B69" s="200" t="s">
        <v>22</v>
      </c>
      <c r="C69" s="31">
        <v>-5.607E-3</v>
      </c>
      <c r="D69" s="31">
        <v>-1.9629999999999999E-3</v>
      </c>
      <c r="E69" s="31">
        <v>0.44811499999999999</v>
      </c>
      <c r="F69" s="153">
        <f>(D69-E69)/E69*100</f>
        <v>-100.43805719513963</v>
      </c>
      <c r="G69" s="31">
        <v>2</v>
      </c>
      <c r="H69" s="31">
        <v>-28.5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67">
        <f>D69/D330*100</f>
        <v>-1.1094683625592747E-4</v>
      </c>
    </row>
    <row r="70" spans="1:14">
      <c r="A70" s="218"/>
      <c r="B70" s="200" t="s">
        <v>23</v>
      </c>
      <c r="C70" s="20">
        <v>0</v>
      </c>
      <c r="D70" s="31">
        <v>0.124529</v>
      </c>
      <c r="E70" s="20">
        <v>0</v>
      </c>
      <c r="F70" s="20">
        <v>0</v>
      </c>
      <c r="G70" s="31">
        <v>14</v>
      </c>
      <c r="H70" s="31">
        <v>6.6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67">
        <f t="shared" ref="N70:N77" si="11">D70/D331*100</f>
        <v>4.7355196479991951E-2</v>
      </c>
    </row>
    <row r="71" spans="1:14">
      <c r="A71" s="218"/>
      <c r="B71" s="200" t="s">
        <v>24</v>
      </c>
      <c r="C71" s="31">
        <v>14.86079</v>
      </c>
      <c r="D71" s="31">
        <v>97.767105000000001</v>
      </c>
      <c r="E71" s="31">
        <v>103.1</v>
      </c>
      <c r="F71" s="153">
        <f>(D71-E71)/E71*100</f>
        <v>-5.1725460717749696</v>
      </c>
      <c r="G71" s="31">
        <v>93</v>
      </c>
      <c r="H71" s="31">
        <v>233905.71900000001</v>
      </c>
      <c r="I71" s="31">
        <v>7</v>
      </c>
      <c r="J71" s="31">
        <v>0.39040799999999998</v>
      </c>
      <c r="K71" s="31">
        <v>9.1471309999999999</v>
      </c>
      <c r="L71" s="68">
        <v>1.6976990000000001</v>
      </c>
      <c r="M71" s="31">
        <f>(K71-L71)/L71*100</f>
        <v>438.79580538128369</v>
      </c>
      <c r="N71" s="167">
        <f t="shared" si="11"/>
        <v>1.9370578356871406</v>
      </c>
    </row>
    <row r="72" spans="1:14">
      <c r="A72" s="218"/>
      <c r="B72" s="200" t="s">
        <v>25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67">
        <f t="shared" si="11"/>
        <v>0</v>
      </c>
    </row>
    <row r="73" spans="1:14">
      <c r="A73" s="218"/>
      <c r="B73" s="200" t="s">
        <v>26</v>
      </c>
      <c r="C73" s="31">
        <v>12.190521</v>
      </c>
      <c r="D73" s="31">
        <v>80</v>
      </c>
      <c r="E73" s="31">
        <v>45.02</v>
      </c>
      <c r="F73" s="153">
        <f>(D73-E73)/E73*100</f>
        <v>77.698800533096389</v>
      </c>
      <c r="G73" s="31">
        <v>1252</v>
      </c>
      <c r="H73" s="31">
        <v>579349.49</v>
      </c>
      <c r="I73" s="31">
        <v>63</v>
      </c>
      <c r="J73" s="31">
        <v>7.0315110000000001</v>
      </c>
      <c r="K73" s="31">
        <v>44.831744999999998</v>
      </c>
      <c r="L73" s="68">
        <v>10.6</v>
      </c>
      <c r="M73" s="31">
        <f t="shared" si="10"/>
        <v>322.94099056603773</v>
      </c>
      <c r="N73" s="167">
        <f t="shared" si="11"/>
        <v>0.73387891842412223</v>
      </c>
    </row>
    <row r="74" spans="1:14">
      <c r="A74" s="218"/>
      <c r="B74" s="200" t="s">
        <v>27</v>
      </c>
      <c r="C74" s="20">
        <v>0</v>
      </c>
      <c r="D74" s="20">
        <v>0</v>
      </c>
      <c r="E74" s="34">
        <v>7.98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67">
        <f t="shared" si="11"/>
        <v>0</v>
      </c>
    </row>
    <row r="75" spans="1:14">
      <c r="A75" s="218"/>
      <c r="B75" s="14" t="s">
        <v>28</v>
      </c>
      <c r="C75" s="20">
        <v>0</v>
      </c>
      <c r="D75" s="20">
        <v>0</v>
      </c>
      <c r="E75" s="34">
        <v>7.98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67">
        <f t="shared" si="11"/>
        <v>0</v>
      </c>
    </row>
    <row r="76" spans="1:14">
      <c r="A76" s="218"/>
      <c r="B76" s="14" t="s">
        <v>29</v>
      </c>
      <c r="C76" s="20">
        <v>0</v>
      </c>
      <c r="D76" s="20">
        <v>0</v>
      </c>
      <c r="E76" s="31">
        <v>2.1697999999999999E-2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67">
        <f t="shared" si="11"/>
        <v>0</v>
      </c>
    </row>
    <row r="77" spans="1:14">
      <c r="A77" s="218"/>
      <c r="B77" s="14" t="s">
        <v>30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67">
        <f t="shared" si="11"/>
        <v>0</v>
      </c>
    </row>
    <row r="78" spans="1:14" ht="14.25" thickBot="1">
      <c r="A78" s="219"/>
      <c r="B78" s="15" t="s">
        <v>31</v>
      </c>
      <c r="C78" s="16">
        <f t="shared" ref="C78:K78" si="12">C66+C68+C69+C70+C71+C72+C73+C74</f>
        <v>186.960847</v>
      </c>
      <c r="D78" s="16">
        <f t="shared" si="12"/>
        <v>786.18587200000002</v>
      </c>
      <c r="E78" s="16">
        <f t="shared" si="12"/>
        <v>404.38781699999998</v>
      </c>
      <c r="F78" s="154">
        <f>(D78-E78)/E78*100</f>
        <v>94.413837150786378</v>
      </c>
      <c r="G78" s="16">
        <f t="shared" si="12"/>
        <v>4680</v>
      </c>
      <c r="H78" s="16">
        <f t="shared" si="12"/>
        <v>1264685.6563650002</v>
      </c>
      <c r="I78" s="16">
        <f t="shared" si="12"/>
        <v>477</v>
      </c>
      <c r="J78" s="16">
        <f t="shared" si="12"/>
        <v>47.403216</v>
      </c>
      <c r="K78" s="16">
        <f t="shared" si="12"/>
        <v>235.55705599999999</v>
      </c>
      <c r="L78" s="16">
        <f>L66+L68+L69+L70+L71+L72+L73+L74</f>
        <v>98.933430999999999</v>
      </c>
      <c r="M78" s="16">
        <f t="shared" si="10"/>
        <v>138.09651966886705</v>
      </c>
      <c r="N78" s="168">
        <f>D78/D339*100</f>
        <v>1.1341032042379788</v>
      </c>
    </row>
    <row r="79" spans="1:14" ht="14.25" thickTop="1">
      <c r="A79" s="283" t="s">
        <v>36</v>
      </c>
      <c r="B79" s="200" t="s">
        <v>19</v>
      </c>
      <c r="C79" s="23">
        <v>157.946369</v>
      </c>
      <c r="D79" s="23">
        <v>975.46138099999996</v>
      </c>
      <c r="E79" s="11">
        <v>614.06788400000005</v>
      </c>
      <c r="F79" s="153">
        <f>(D79-E79)/E79*100</f>
        <v>58.852368999646274</v>
      </c>
      <c r="G79" s="23">
        <v>8424</v>
      </c>
      <c r="H79" s="23">
        <v>744639.254632</v>
      </c>
      <c r="I79" s="23">
        <v>728</v>
      </c>
      <c r="J79" s="23">
        <v>90.017156</v>
      </c>
      <c r="K79" s="23">
        <v>467.93597699999998</v>
      </c>
      <c r="L79" s="23">
        <v>341.73314199999999</v>
      </c>
      <c r="M79" s="31">
        <f t="shared" si="10"/>
        <v>36.930229904362037</v>
      </c>
      <c r="N79" s="167">
        <f>D79/D327*100</f>
        <v>2.3823214907313424</v>
      </c>
    </row>
    <row r="80" spans="1:14">
      <c r="A80" s="206"/>
      <c r="B80" s="200" t="s">
        <v>20</v>
      </c>
      <c r="C80" s="23">
        <v>66.119546</v>
      </c>
      <c r="D80" s="23">
        <v>405.39980600000001</v>
      </c>
      <c r="E80" s="23">
        <v>241.01982899999999</v>
      </c>
      <c r="F80" s="153">
        <f>(D80-E80)/E80*100</f>
        <v>68.201847823898348</v>
      </c>
      <c r="G80" s="23">
        <v>4575</v>
      </c>
      <c r="H80" s="23">
        <v>91500</v>
      </c>
      <c r="I80" s="23">
        <v>456</v>
      </c>
      <c r="J80" s="23">
        <v>55.235537000000001</v>
      </c>
      <c r="K80" s="23">
        <v>262.07214199999999</v>
      </c>
      <c r="L80" s="23">
        <v>107.52770099999999</v>
      </c>
      <c r="M80" s="31">
        <f t="shared" si="10"/>
        <v>143.72523504431663</v>
      </c>
      <c r="N80" s="167">
        <f>D80/D328*100</f>
        <v>3.2326292018312186</v>
      </c>
    </row>
    <row r="81" spans="1:14">
      <c r="A81" s="206"/>
      <c r="B81" s="200" t="s">
        <v>21</v>
      </c>
      <c r="C81" s="23">
        <v>0.34432800000000002</v>
      </c>
      <c r="D81" s="23">
        <v>5.0306090000000001</v>
      </c>
      <c r="E81" s="23">
        <v>8.3717229999999994</v>
      </c>
      <c r="F81" s="153">
        <f>(D81-E81)/E81*100</f>
        <v>-39.909514445234265</v>
      </c>
      <c r="G81" s="23">
        <v>14</v>
      </c>
      <c r="H81" s="23">
        <v>60634</v>
      </c>
      <c r="I81" s="23">
        <v>0</v>
      </c>
      <c r="J81" s="23">
        <v>0</v>
      </c>
      <c r="K81" s="23">
        <v>0</v>
      </c>
      <c r="L81" s="23">
        <v>1.0835079999999999</v>
      </c>
      <c r="M81" s="31">
        <f t="shared" si="10"/>
        <v>-100</v>
      </c>
      <c r="N81" s="167">
        <f>D81/D329*100</f>
        <v>0.23933749797755161</v>
      </c>
    </row>
    <row r="82" spans="1:14">
      <c r="A82" s="206"/>
      <c r="B82" s="200" t="s">
        <v>22</v>
      </c>
      <c r="C82" s="23">
        <v>0.25537799999999999</v>
      </c>
      <c r="D82" s="23">
        <v>2.3342070000000001</v>
      </c>
      <c r="E82" s="23">
        <v>1.820864</v>
      </c>
      <c r="F82" s="153">
        <f>(D82-E82)/E82*100</f>
        <v>28.192275754806516</v>
      </c>
      <c r="G82" s="23">
        <v>350</v>
      </c>
      <c r="H82" s="23">
        <v>19727.3</v>
      </c>
      <c r="I82" s="23">
        <v>0</v>
      </c>
      <c r="J82" s="23">
        <v>0</v>
      </c>
      <c r="K82" s="23">
        <v>0</v>
      </c>
      <c r="L82" s="23">
        <v>0.62509999999999999</v>
      </c>
      <c r="M82" s="31">
        <f t="shared" si="10"/>
        <v>-100</v>
      </c>
      <c r="N82" s="167">
        <f>D82/D330*100</f>
        <v>0.13192709211229733</v>
      </c>
    </row>
    <row r="83" spans="1:14">
      <c r="A83" s="206"/>
      <c r="B83" s="200" t="s">
        <v>23</v>
      </c>
      <c r="C83" s="23">
        <v>7.1237923800000003</v>
      </c>
      <c r="D83" s="23">
        <v>39.158844379999998</v>
      </c>
      <c r="E83" s="23">
        <v>35.619492540000003</v>
      </c>
      <c r="F83" s="153">
        <f>(D83-E83)/E83*100</f>
        <v>9.9365588547489025</v>
      </c>
      <c r="G83" s="23">
        <v>616</v>
      </c>
      <c r="H83" s="23">
        <v>349687.18548307999</v>
      </c>
      <c r="I83" s="23">
        <v>2</v>
      </c>
      <c r="J83" s="23">
        <v>0</v>
      </c>
      <c r="K83" s="23">
        <v>14.581541</v>
      </c>
      <c r="L83" s="23">
        <v>0</v>
      </c>
      <c r="M83" s="20">
        <v>0</v>
      </c>
      <c r="N83" s="167">
        <f>D83/D331*100</f>
        <v>14.891107850736205</v>
      </c>
    </row>
    <row r="84" spans="1:14">
      <c r="A84" s="206"/>
      <c r="B84" s="200" t="s">
        <v>24</v>
      </c>
      <c r="C84" s="23">
        <v>5.1363859999999999</v>
      </c>
      <c r="D84" s="23">
        <v>35.790571999999997</v>
      </c>
      <c r="E84" s="23">
        <v>31.005336</v>
      </c>
      <c r="F84" s="153">
        <f>(D84-E84)/E84*100</f>
        <v>15.433588592621597</v>
      </c>
      <c r="G84" s="23">
        <v>172</v>
      </c>
      <c r="H84" s="23">
        <v>82653.762669999996</v>
      </c>
      <c r="I84" s="23">
        <v>10</v>
      </c>
      <c r="J84" s="23">
        <v>0.104112</v>
      </c>
      <c r="K84" s="23">
        <v>3.250858</v>
      </c>
      <c r="L84" s="23">
        <v>0.263376</v>
      </c>
      <c r="M84" s="31">
        <f>(K84-L84)/L84*100</f>
        <v>1134.3030496324645</v>
      </c>
      <c r="N84" s="167">
        <f>D84/D332*100</f>
        <v>0.70911793835283121</v>
      </c>
    </row>
    <row r="85" spans="1:14">
      <c r="A85" s="206"/>
      <c r="B85" s="200" t="s">
        <v>25</v>
      </c>
      <c r="C85" s="23">
        <v>0</v>
      </c>
      <c r="D85" s="23">
        <v>1.0806659999999999</v>
      </c>
      <c r="E85" s="23">
        <v>4.4652609999999999</v>
      </c>
      <c r="F85" s="20">
        <v>0</v>
      </c>
      <c r="G85" s="23">
        <v>1</v>
      </c>
      <c r="H85" s="23">
        <v>400.24669999999998</v>
      </c>
      <c r="I85" s="23">
        <v>0</v>
      </c>
      <c r="J85" s="23">
        <v>0</v>
      </c>
      <c r="K85" s="23">
        <v>0</v>
      </c>
      <c r="L85" s="23">
        <v>0</v>
      </c>
      <c r="M85" s="20">
        <v>0</v>
      </c>
      <c r="N85" s="167">
        <f t="shared" ref="N85:N90" si="13">D85/D333*100</f>
        <v>1.5201838425682823E-2</v>
      </c>
    </row>
    <row r="86" spans="1:14">
      <c r="A86" s="206"/>
      <c r="B86" s="200" t="s">
        <v>26</v>
      </c>
      <c r="C86" s="23">
        <v>29.835163999999999</v>
      </c>
      <c r="D86" s="23">
        <v>200.94426100000001</v>
      </c>
      <c r="E86" s="23">
        <v>143.57997399999999</v>
      </c>
      <c r="F86" s="153">
        <f>(D86-E86)/E86*100</f>
        <v>39.952846766778229</v>
      </c>
      <c r="G86" s="23">
        <v>3775</v>
      </c>
      <c r="H86" s="23">
        <v>2029361.4856439999</v>
      </c>
      <c r="I86" s="23">
        <v>201</v>
      </c>
      <c r="J86" s="23">
        <v>16.693338000000001</v>
      </c>
      <c r="K86" s="23">
        <v>44.990048000000002</v>
      </c>
      <c r="L86" s="23">
        <v>62.38776</v>
      </c>
      <c r="M86" s="31">
        <f>(K86-L86)/L86*100</f>
        <v>-27.886418746241247</v>
      </c>
      <c r="N86" s="167">
        <f t="shared" si="13"/>
        <v>1.8433594615776816</v>
      </c>
    </row>
    <row r="87" spans="1:14">
      <c r="A87" s="206"/>
      <c r="B87" s="200" t="s">
        <v>27</v>
      </c>
      <c r="C87" s="23">
        <v>28.57</v>
      </c>
      <c r="D87" s="23">
        <v>240.93469999999999</v>
      </c>
      <c r="E87" s="23">
        <v>0</v>
      </c>
      <c r="F87" s="20">
        <v>0</v>
      </c>
      <c r="G87" s="23">
        <v>57</v>
      </c>
      <c r="H87" s="23">
        <v>794.95</v>
      </c>
      <c r="I87" s="23">
        <v>1</v>
      </c>
      <c r="J87" s="23">
        <v>0</v>
      </c>
      <c r="K87" s="23">
        <v>11.13</v>
      </c>
      <c r="L87" s="23">
        <v>0</v>
      </c>
      <c r="M87" s="20">
        <v>0</v>
      </c>
      <c r="N87" s="167">
        <f t="shared" si="13"/>
        <v>20.327181596167772</v>
      </c>
    </row>
    <row r="88" spans="1:14">
      <c r="A88" s="206"/>
      <c r="B88" s="14" t="s">
        <v>28</v>
      </c>
      <c r="C88" s="23">
        <v>0</v>
      </c>
      <c r="D88" s="23">
        <v>0</v>
      </c>
      <c r="E88" s="23">
        <v>0</v>
      </c>
      <c r="F88" s="20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0">
        <v>0</v>
      </c>
      <c r="N88" s="167">
        <f t="shared" si="13"/>
        <v>0</v>
      </c>
    </row>
    <row r="89" spans="1:14">
      <c r="A89" s="206"/>
      <c r="B89" s="14" t="s">
        <v>29</v>
      </c>
      <c r="C89" s="23">
        <v>0</v>
      </c>
      <c r="D89" s="23">
        <v>0</v>
      </c>
      <c r="E89" s="13">
        <v>0</v>
      </c>
      <c r="F89" s="20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0">
        <v>0</v>
      </c>
      <c r="N89" s="167">
        <f t="shared" si="13"/>
        <v>0</v>
      </c>
    </row>
    <row r="90" spans="1:14">
      <c r="A90" s="206"/>
      <c r="B90" s="14" t="s">
        <v>30</v>
      </c>
      <c r="C90" s="33">
        <v>28.57</v>
      </c>
      <c r="D90" s="33">
        <v>240.93469999999999</v>
      </c>
      <c r="E90" s="33">
        <v>0</v>
      </c>
      <c r="F90" s="20">
        <v>0</v>
      </c>
      <c r="G90" s="61">
        <v>57</v>
      </c>
      <c r="H90" s="61">
        <v>794.95</v>
      </c>
      <c r="I90" s="77">
        <v>1</v>
      </c>
      <c r="J90" s="23">
        <v>0</v>
      </c>
      <c r="K90" s="23">
        <v>11.13</v>
      </c>
      <c r="L90" s="13">
        <v>0</v>
      </c>
      <c r="M90" s="20">
        <v>0</v>
      </c>
      <c r="N90" s="167">
        <f t="shared" si="13"/>
        <v>44.32198800751673</v>
      </c>
    </row>
    <row r="91" spans="1:14" ht="14.25" thickBot="1">
      <c r="A91" s="216"/>
      <c r="B91" s="15" t="s">
        <v>31</v>
      </c>
      <c r="C91" s="16">
        <f t="shared" ref="C91:K91" si="14">C79+C81+C82+C83+C84+C85+C86+C87</f>
        <v>229.21141737999997</v>
      </c>
      <c r="D91" s="16">
        <f t="shared" si="14"/>
        <v>1500.7352403800001</v>
      </c>
      <c r="E91" s="16">
        <f t="shared" si="14"/>
        <v>838.93053454000005</v>
      </c>
      <c r="F91" s="154">
        <f>(D91-E91)/E91*100</f>
        <v>78.886710948347925</v>
      </c>
      <c r="G91" s="16">
        <f t="shared" si="14"/>
        <v>13409</v>
      </c>
      <c r="H91" s="16">
        <f t="shared" si="14"/>
        <v>3287898.18512908</v>
      </c>
      <c r="I91" s="16">
        <f t="shared" si="14"/>
        <v>942</v>
      </c>
      <c r="J91" s="16">
        <f t="shared" si="14"/>
        <v>106.814606</v>
      </c>
      <c r="K91" s="16">
        <f t="shared" si="14"/>
        <v>541.88842399999999</v>
      </c>
      <c r="L91" s="16">
        <f>L79+L81+L82+L83+L84+L85+L86+L87</f>
        <v>406.09288599999996</v>
      </c>
      <c r="M91" s="16">
        <f>(K91-L91)/L91*100</f>
        <v>33.439526443711216</v>
      </c>
      <c r="N91" s="168">
        <f>D91/D339*100</f>
        <v>2.1648680107899616</v>
      </c>
    </row>
    <row r="92" spans="1:14" ht="14.25" thickTop="1"/>
    <row r="95" spans="1:14" s="57" customFormat="1" ht="18.75">
      <c r="A95" s="208" t="str">
        <f>A1</f>
        <v>2023年1-5月丹东市财产保险业务统计表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</row>
    <row r="96" spans="1:14" s="57" customFormat="1" ht="14.25" thickBot="1">
      <c r="B96" s="59" t="s">
        <v>0</v>
      </c>
      <c r="C96" s="58"/>
      <c r="D96" s="58"/>
      <c r="F96" s="152"/>
      <c r="G96" s="73" t="str">
        <f>G2</f>
        <v>（2023年5月）</v>
      </c>
      <c r="H96" s="58"/>
      <c r="I96" s="58"/>
      <c r="J96" s="58"/>
      <c r="K96" s="58"/>
      <c r="L96" s="59" t="s">
        <v>1</v>
      </c>
      <c r="N96" s="166"/>
    </row>
    <row r="97" spans="1:14" ht="13.5" customHeight="1">
      <c r="A97" s="205" t="s">
        <v>117</v>
      </c>
      <c r="B97" s="9" t="s">
        <v>3</v>
      </c>
      <c r="C97" s="209" t="s">
        <v>4</v>
      </c>
      <c r="D97" s="209"/>
      <c r="E97" s="209"/>
      <c r="F97" s="210"/>
      <c r="G97" s="209" t="s">
        <v>5</v>
      </c>
      <c r="H97" s="209"/>
      <c r="I97" s="209" t="s">
        <v>6</v>
      </c>
      <c r="J97" s="209"/>
      <c r="K97" s="209"/>
      <c r="L97" s="209"/>
      <c r="M97" s="209"/>
      <c r="N97" s="212" t="s">
        <v>7</v>
      </c>
    </row>
    <row r="98" spans="1:14">
      <c r="A98" s="206"/>
      <c r="B98" s="10" t="s">
        <v>8</v>
      </c>
      <c r="C98" s="211" t="s">
        <v>9</v>
      </c>
      <c r="D98" s="211" t="s">
        <v>10</v>
      </c>
      <c r="E98" s="211" t="s">
        <v>11</v>
      </c>
      <c r="F98" s="194" t="s">
        <v>12</v>
      </c>
      <c r="G98" s="211" t="s">
        <v>13</v>
      </c>
      <c r="H98" s="211" t="s">
        <v>14</v>
      </c>
      <c r="I98" s="200" t="s">
        <v>13</v>
      </c>
      <c r="J98" s="211" t="s">
        <v>15</v>
      </c>
      <c r="K98" s="211"/>
      <c r="L98" s="211"/>
      <c r="M98" s="201" t="s">
        <v>12</v>
      </c>
      <c r="N98" s="213"/>
    </row>
    <row r="99" spans="1:14">
      <c r="A99" s="214"/>
      <c r="B99" s="165" t="s">
        <v>16</v>
      </c>
      <c r="C99" s="211"/>
      <c r="D99" s="211"/>
      <c r="E99" s="211"/>
      <c r="F99" s="195" t="s">
        <v>17</v>
      </c>
      <c r="G99" s="211"/>
      <c r="H99" s="211"/>
      <c r="I99" s="33" t="s">
        <v>18</v>
      </c>
      <c r="J99" s="200" t="s">
        <v>9</v>
      </c>
      <c r="K99" s="200" t="s">
        <v>10</v>
      </c>
      <c r="L99" s="200" t="s">
        <v>11</v>
      </c>
      <c r="M99" s="202" t="s">
        <v>17</v>
      </c>
      <c r="N99" s="193" t="s">
        <v>17</v>
      </c>
    </row>
    <row r="100" spans="1:14" ht="14.25" customHeight="1">
      <c r="A100" s="284" t="s">
        <v>37</v>
      </c>
      <c r="B100" s="200" t="s">
        <v>19</v>
      </c>
      <c r="C100" s="75">
        <v>57.23</v>
      </c>
      <c r="D100" s="75">
        <v>301.95</v>
      </c>
      <c r="E100" s="75">
        <v>398.69</v>
      </c>
      <c r="F100" s="153">
        <f>(D100-E100)/E100*100</f>
        <v>-24.264466126564503</v>
      </c>
      <c r="G100" s="75">
        <v>2322</v>
      </c>
      <c r="H100" s="75">
        <v>204589</v>
      </c>
      <c r="I100" s="72">
        <v>373</v>
      </c>
      <c r="J100" s="72">
        <v>53.08</v>
      </c>
      <c r="K100" s="72">
        <v>363.51</v>
      </c>
      <c r="L100" s="72">
        <v>206.71</v>
      </c>
      <c r="M100" s="31">
        <f>(K100-L100)/L100*100</f>
        <v>75.855062648154401</v>
      </c>
      <c r="N100" s="167">
        <f>D100/D327*100</f>
        <v>0.7374376763013325</v>
      </c>
    </row>
    <row r="101" spans="1:14" ht="14.25" customHeight="1">
      <c r="A101" s="206"/>
      <c r="B101" s="200" t="s">
        <v>20</v>
      </c>
      <c r="C101" s="75">
        <v>27.54</v>
      </c>
      <c r="D101" s="75">
        <v>139.36000000000001</v>
      </c>
      <c r="E101" s="75">
        <v>168.74</v>
      </c>
      <c r="F101" s="153">
        <f>(D101-E101)/E101*100</f>
        <v>-17.411402157164865</v>
      </c>
      <c r="G101" s="75">
        <v>1261</v>
      </c>
      <c r="H101" s="75">
        <v>25280</v>
      </c>
      <c r="I101" s="72">
        <v>198</v>
      </c>
      <c r="J101" s="72">
        <v>0.42</v>
      </c>
      <c r="K101" s="72">
        <v>164.07</v>
      </c>
      <c r="L101" s="72">
        <v>51.81</v>
      </c>
      <c r="M101" s="31">
        <f>(K101-L101)/L101*100</f>
        <v>216.67631731325997</v>
      </c>
      <c r="N101" s="167">
        <f>D101/D328*100</f>
        <v>1.111246722123983</v>
      </c>
    </row>
    <row r="102" spans="1:14" ht="14.25" customHeight="1">
      <c r="A102" s="206"/>
      <c r="B102" s="200" t="s">
        <v>21</v>
      </c>
      <c r="C102" s="20">
        <v>0</v>
      </c>
      <c r="D102" s="75">
        <v>17.3</v>
      </c>
      <c r="E102" s="75">
        <v>20.27</v>
      </c>
      <c r="F102" s="153">
        <f>(D102-E102)/E102*100</f>
        <v>-14.65219536260483</v>
      </c>
      <c r="G102" s="75">
        <v>7</v>
      </c>
      <c r="H102" s="75">
        <v>37249.96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167">
        <f>D102/D329*100</f>
        <v>0.82306907871624346</v>
      </c>
    </row>
    <row r="103" spans="1:14" ht="14.25" customHeight="1">
      <c r="A103" s="206"/>
      <c r="B103" s="200" t="s">
        <v>22</v>
      </c>
      <c r="C103" s="20">
        <v>0</v>
      </c>
      <c r="D103" s="20">
        <v>0</v>
      </c>
      <c r="E103" s="75">
        <v>0.02</v>
      </c>
      <c r="F103" s="153">
        <f>(D103-E103)/E103*100</f>
        <v>-100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167">
        <f>D103/D330*100</f>
        <v>0</v>
      </c>
    </row>
    <row r="104" spans="1:14" ht="14.25" customHeight="1">
      <c r="A104" s="206"/>
      <c r="B104" s="200" t="s">
        <v>23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167">
        <f>D104/D331*100</f>
        <v>0</v>
      </c>
    </row>
    <row r="105" spans="1:14" ht="14.25" customHeight="1">
      <c r="A105" s="206"/>
      <c r="B105" s="200" t="s">
        <v>24</v>
      </c>
      <c r="C105" s="75">
        <v>5.55</v>
      </c>
      <c r="D105" s="75">
        <v>30.54</v>
      </c>
      <c r="E105" s="75">
        <v>30.41</v>
      </c>
      <c r="F105" s="153">
        <f>(D105-E105)/E105*100</f>
        <v>0.42749095692206179</v>
      </c>
      <c r="G105" s="75">
        <v>143</v>
      </c>
      <c r="H105" s="75">
        <v>58079.81</v>
      </c>
      <c r="I105" s="72">
        <v>7</v>
      </c>
      <c r="J105" s="20">
        <v>0</v>
      </c>
      <c r="K105" s="72">
        <v>3.03</v>
      </c>
      <c r="L105" s="72">
        <v>1.83</v>
      </c>
      <c r="M105" s="31">
        <f>(K105-L105)/L105*100</f>
        <v>65.573770491803259</v>
      </c>
      <c r="N105" s="167">
        <f>D105/D332*100</f>
        <v>0.60508845282761803</v>
      </c>
    </row>
    <row r="106" spans="1:14" ht="14.25" customHeight="1">
      <c r="A106" s="206"/>
      <c r="B106" s="200" t="s">
        <v>25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167">
        <f t="shared" ref="N106:N111" si="15">D106/D333*100</f>
        <v>0</v>
      </c>
    </row>
    <row r="107" spans="1:14" ht="14.25" customHeight="1">
      <c r="A107" s="206"/>
      <c r="B107" s="200" t="s">
        <v>26</v>
      </c>
      <c r="C107" s="75">
        <v>4.6900000000000004</v>
      </c>
      <c r="D107" s="75">
        <v>17.149999999999999</v>
      </c>
      <c r="E107" s="75">
        <v>29.76</v>
      </c>
      <c r="F107" s="153">
        <f>(D107-E107)/E107*100</f>
        <v>-42.372311827956999</v>
      </c>
      <c r="G107" s="75">
        <v>969</v>
      </c>
      <c r="H107" s="75">
        <v>131705.92000000001</v>
      </c>
      <c r="I107" s="72">
        <v>6</v>
      </c>
      <c r="J107" s="72">
        <v>0.11</v>
      </c>
      <c r="K107" s="72">
        <v>37</v>
      </c>
      <c r="L107" s="72">
        <v>0.13</v>
      </c>
      <c r="M107" s="31">
        <f>(K107-L107)/L107*100</f>
        <v>28361.538461538457</v>
      </c>
      <c r="N107" s="167">
        <f t="shared" si="15"/>
        <v>0.1573252931371712</v>
      </c>
    </row>
    <row r="108" spans="1:14" ht="14.25" customHeight="1">
      <c r="A108" s="206"/>
      <c r="B108" s="200" t="s">
        <v>27</v>
      </c>
      <c r="C108" s="20">
        <v>0</v>
      </c>
      <c r="D108" s="20">
        <v>0</v>
      </c>
      <c r="E108" s="34">
        <v>1.99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167">
        <f t="shared" si="15"/>
        <v>0</v>
      </c>
    </row>
    <row r="109" spans="1:14" ht="14.25" customHeight="1">
      <c r="A109" s="206"/>
      <c r="B109" s="14" t="s">
        <v>28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167">
        <f t="shared" si="15"/>
        <v>0</v>
      </c>
    </row>
    <row r="110" spans="1:14" ht="14.25" customHeight="1">
      <c r="A110" s="206"/>
      <c r="B110" s="14" t="s">
        <v>29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167">
        <f t="shared" si="15"/>
        <v>0</v>
      </c>
    </row>
    <row r="111" spans="1:14" ht="14.25" customHeight="1">
      <c r="A111" s="206"/>
      <c r="B111" s="14" t="s">
        <v>30</v>
      </c>
      <c r="C111" s="20">
        <v>0</v>
      </c>
      <c r="D111" s="20">
        <v>0</v>
      </c>
      <c r="E111" s="34">
        <v>1.99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167">
        <f t="shared" si="15"/>
        <v>0</v>
      </c>
    </row>
    <row r="112" spans="1:14" ht="14.25" customHeight="1" thickBot="1">
      <c r="A112" s="216"/>
      <c r="B112" s="15" t="s">
        <v>31</v>
      </c>
      <c r="C112" s="16">
        <f t="shared" ref="C112:L112" si="16">C100+C102+C103+C104+C105+C106+C107+C108</f>
        <v>67.47</v>
      </c>
      <c r="D112" s="16">
        <f t="shared" si="16"/>
        <v>366.94</v>
      </c>
      <c r="E112" s="16">
        <f t="shared" si="16"/>
        <v>481.14</v>
      </c>
      <c r="F112" s="154">
        <f>(D112-E112)/E112*100</f>
        <v>-23.735295340233613</v>
      </c>
      <c r="G112" s="16">
        <f t="shared" si="16"/>
        <v>3441</v>
      </c>
      <c r="H112" s="16">
        <f t="shared" si="16"/>
        <v>431624.69000000006</v>
      </c>
      <c r="I112" s="16">
        <f t="shared" si="16"/>
        <v>386</v>
      </c>
      <c r="J112" s="16">
        <f t="shared" si="16"/>
        <v>53.19</v>
      </c>
      <c r="K112" s="16">
        <f t="shared" si="16"/>
        <v>403.53999999999996</v>
      </c>
      <c r="L112" s="16">
        <f t="shared" si="16"/>
        <v>208.67000000000002</v>
      </c>
      <c r="M112" s="16">
        <f>(K112-L112)/L112*100</f>
        <v>93.386687113624362</v>
      </c>
      <c r="N112" s="168">
        <f>D112/D339*100</f>
        <v>0.52932499118107268</v>
      </c>
    </row>
    <row r="113" spans="1:14" ht="14.25" thickTop="1">
      <c r="A113" s="283" t="s">
        <v>90</v>
      </c>
      <c r="B113" s="18" t="s">
        <v>19</v>
      </c>
      <c r="C113" s="34">
        <v>41.566378999999998</v>
      </c>
      <c r="D113" s="34">
        <v>183.47493399999999</v>
      </c>
      <c r="E113" s="34">
        <v>301.47730000000001</v>
      </c>
      <c r="F113" s="155">
        <f>(D113-E113)/E113*100</f>
        <v>-39.141376813445</v>
      </c>
      <c r="G113" s="34">
        <v>1743</v>
      </c>
      <c r="H113" s="34">
        <v>169739.27486</v>
      </c>
      <c r="I113" s="34">
        <v>494</v>
      </c>
      <c r="J113" s="34">
        <v>33.958600000000018</v>
      </c>
      <c r="K113" s="34">
        <v>220.87748900000003</v>
      </c>
      <c r="L113" s="34">
        <v>59.551961999999996</v>
      </c>
      <c r="M113" s="111">
        <f t="shared" ref="M113:M128" si="17">(K113-L113)/L113*100</f>
        <v>270.89876064872561</v>
      </c>
      <c r="N113" s="169">
        <f>D113/D327*100</f>
        <v>0.44809183304686317</v>
      </c>
    </row>
    <row r="114" spans="1:14">
      <c r="A114" s="206"/>
      <c r="B114" s="200" t="s">
        <v>20</v>
      </c>
      <c r="C114" s="34">
        <v>16.345773000000001</v>
      </c>
      <c r="D114" s="34">
        <v>67.563710999999998</v>
      </c>
      <c r="E114" s="34">
        <v>142.38610400000002</v>
      </c>
      <c r="F114" s="153">
        <f>(D114-E114)/E114*100</f>
        <v>-52.548943259238278</v>
      </c>
      <c r="G114" s="34">
        <v>786</v>
      </c>
      <c r="H114" s="34">
        <v>15720</v>
      </c>
      <c r="I114" s="34">
        <v>281</v>
      </c>
      <c r="J114" s="34">
        <v>20.783230000000003</v>
      </c>
      <c r="K114" s="34">
        <v>102.350998</v>
      </c>
      <c r="L114" s="34">
        <v>21.539282999999998</v>
      </c>
      <c r="M114" s="31">
        <f t="shared" si="17"/>
        <v>375.18293900497997</v>
      </c>
      <c r="N114" s="167">
        <f>D114/D328*100</f>
        <v>0.53874822318658211</v>
      </c>
    </row>
    <row r="115" spans="1:14">
      <c r="A115" s="206"/>
      <c r="B115" s="200" t="s">
        <v>21</v>
      </c>
      <c r="C115" s="34">
        <v>0.84905699999999995</v>
      </c>
      <c r="D115" s="34">
        <v>4.4259430000000002</v>
      </c>
      <c r="E115" s="34">
        <v>3.7924530000000001</v>
      </c>
      <c r="F115" s="20">
        <v>0</v>
      </c>
      <c r="G115" s="34">
        <v>7</v>
      </c>
      <c r="H115" s="34">
        <v>5015</v>
      </c>
      <c r="I115" s="34">
        <v>1</v>
      </c>
      <c r="J115" s="34">
        <v>0</v>
      </c>
      <c r="K115" s="34">
        <v>0</v>
      </c>
      <c r="L115" s="34">
        <v>0</v>
      </c>
      <c r="M115" s="20">
        <v>0</v>
      </c>
      <c r="N115" s="167">
        <f t="shared" ref="N115:N124" si="18">D115/D329*100</f>
        <v>0.21056975881275181</v>
      </c>
    </row>
    <row r="116" spans="1:14">
      <c r="A116" s="206"/>
      <c r="B116" s="200" t="s">
        <v>22</v>
      </c>
      <c r="C116" s="34">
        <v>0</v>
      </c>
      <c r="D116" s="34">
        <v>4.3880000000000002E-2</v>
      </c>
      <c r="E116" s="34">
        <v>3.1320000000000001E-2</v>
      </c>
      <c r="F116" s="20">
        <v>0</v>
      </c>
      <c r="G116" s="34">
        <v>35</v>
      </c>
      <c r="H116" s="34">
        <v>331</v>
      </c>
      <c r="I116" s="34">
        <v>0</v>
      </c>
      <c r="J116" s="34">
        <v>0</v>
      </c>
      <c r="K116" s="34">
        <v>0</v>
      </c>
      <c r="L116" s="34">
        <v>0</v>
      </c>
      <c r="M116" s="20">
        <v>0</v>
      </c>
      <c r="N116" s="167">
        <f t="shared" si="18"/>
        <v>2.4800545975089644E-3</v>
      </c>
    </row>
    <row r="117" spans="1:14">
      <c r="A117" s="206"/>
      <c r="B117" s="200" t="s">
        <v>23</v>
      </c>
      <c r="C117" s="34">
        <v>0</v>
      </c>
      <c r="D117" s="34">
        <v>0</v>
      </c>
      <c r="E117" s="34">
        <v>0.37735799999999997</v>
      </c>
      <c r="F117" s="20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20">
        <v>0</v>
      </c>
      <c r="N117" s="167">
        <f t="shared" si="18"/>
        <v>0</v>
      </c>
    </row>
    <row r="118" spans="1:14">
      <c r="A118" s="206"/>
      <c r="B118" s="200" t="s">
        <v>24</v>
      </c>
      <c r="C118" s="34">
        <v>2.3911340000000001</v>
      </c>
      <c r="D118" s="34">
        <v>31.842603000000004</v>
      </c>
      <c r="E118" s="34">
        <v>21.834254000000001</v>
      </c>
      <c r="F118" s="153">
        <f>(D118-E118)/E118*100</f>
        <v>45.837833525248911</v>
      </c>
      <c r="G118" s="34">
        <v>74</v>
      </c>
      <c r="H118" s="34">
        <v>101108.3437</v>
      </c>
      <c r="I118" s="34">
        <v>7</v>
      </c>
      <c r="J118" s="34">
        <v>0</v>
      </c>
      <c r="K118" s="34">
        <v>10.184542</v>
      </c>
      <c r="L118" s="34">
        <v>2.0612539999999999</v>
      </c>
      <c r="M118" s="20">
        <v>0</v>
      </c>
      <c r="N118" s="167">
        <f t="shared" si="18"/>
        <v>0.63089690187537883</v>
      </c>
    </row>
    <row r="119" spans="1:14">
      <c r="A119" s="206"/>
      <c r="B119" s="200" t="s">
        <v>25</v>
      </c>
      <c r="C119" s="34">
        <v>0.83147999999999989</v>
      </c>
      <c r="D119" s="34">
        <v>10.908061</v>
      </c>
      <c r="E119" s="34">
        <v>10.916039999999999</v>
      </c>
      <c r="F119" s="20">
        <v>0</v>
      </c>
      <c r="G119" s="34">
        <v>25</v>
      </c>
      <c r="H119" s="34">
        <v>700.22</v>
      </c>
      <c r="I119" s="34">
        <v>217</v>
      </c>
      <c r="J119" s="34">
        <v>9.01400000000001</v>
      </c>
      <c r="K119" s="34">
        <v>293.57990000000001</v>
      </c>
      <c r="L119" s="34">
        <v>35.314982000000001</v>
      </c>
      <c r="M119" s="20">
        <v>0</v>
      </c>
      <c r="N119" s="167">
        <f t="shared" si="18"/>
        <v>0.1534448024269221</v>
      </c>
    </row>
    <row r="120" spans="1:14">
      <c r="A120" s="206"/>
      <c r="B120" s="200" t="s">
        <v>26</v>
      </c>
      <c r="C120" s="34">
        <v>4.812271</v>
      </c>
      <c r="D120" s="34">
        <v>36.953946000000002</v>
      </c>
      <c r="E120" s="34">
        <v>39.293191</v>
      </c>
      <c r="F120" s="153">
        <f>(D120-E120)/E120*100</f>
        <v>-5.9533088060982324</v>
      </c>
      <c r="G120" s="34">
        <v>964</v>
      </c>
      <c r="H120" s="34">
        <v>165806.94</v>
      </c>
      <c r="I120" s="34">
        <v>35</v>
      </c>
      <c r="J120" s="34">
        <v>0.58349999999999991</v>
      </c>
      <c r="K120" s="34">
        <v>8.1136999999999997</v>
      </c>
      <c r="L120" s="34">
        <v>32.669199999999996</v>
      </c>
      <c r="M120" s="20">
        <v>0</v>
      </c>
      <c r="N120" s="167">
        <f t="shared" si="18"/>
        <v>0.33899652402479274</v>
      </c>
    </row>
    <row r="121" spans="1:14">
      <c r="A121" s="206"/>
      <c r="B121" s="200" t="s">
        <v>27</v>
      </c>
      <c r="C121" s="31">
        <v>0</v>
      </c>
      <c r="D121" s="31">
        <v>1.444566</v>
      </c>
      <c r="E121" s="31">
        <v>16.132134000000001</v>
      </c>
      <c r="F121" s="20">
        <v>0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20">
        <v>0</v>
      </c>
      <c r="N121" s="167">
        <f t="shared" si="18"/>
        <v>0.1218751612351799</v>
      </c>
    </row>
    <row r="122" spans="1:14">
      <c r="A122" s="206"/>
      <c r="B122" s="14" t="s">
        <v>28</v>
      </c>
      <c r="C122" s="34">
        <v>0</v>
      </c>
      <c r="D122" s="34">
        <v>0</v>
      </c>
      <c r="E122" s="34">
        <v>0</v>
      </c>
      <c r="F122" s="20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20">
        <v>0</v>
      </c>
      <c r="N122" s="167">
        <f t="shared" si="18"/>
        <v>0</v>
      </c>
    </row>
    <row r="123" spans="1:14">
      <c r="A123" s="206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20">
        <v>0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20">
        <v>0</v>
      </c>
      <c r="N123" s="167">
        <f t="shared" si="18"/>
        <v>0.65649966090681444</v>
      </c>
    </row>
    <row r="124" spans="1:14">
      <c r="A124" s="206"/>
      <c r="B124" s="14" t="s">
        <v>30</v>
      </c>
      <c r="C124" s="34">
        <v>0</v>
      </c>
      <c r="D124" s="34">
        <v>2.9472000000000002E-2</v>
      </c>
      <c r="E124" s="34">
        <v>15.679304</v>
      </c>
      <c r="F124" s="20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20">
        <v>0</v>
      </c>
      <c r="N124" s="167">
        <f t="shared" si="18"/>
        <v>5.4216251563495551E-3</v>
      </c>
    </row>
    <row r="125" spans="1:14" ht="14.25" thickBot="1">
      <c r="A125" s="216"/>
      <c r="B125" s="15" t="s">
        <v>31</v>
      </c>
      <c r="C125" s="16">
        <f t="shared" ref="C125:L125" si="19">C113+C115+C116+C117+C118+C119+C120+C121</f>
        <v>50.450321000000002</v>
      </c>
      <c r="D125" s="16">
        <f t="shared" si="19"/>
        <v>269.09393299999999</v>
      </c>
      <c r="E125" s="16">
        <f t="shared" si="19"/>
        <v>393.85405000000003</v>
      </c>
      <c r="F125" s="154">
        <f>(D125-E125)/E125*100</f>
        <v>-31.676738375548002</v>
      </c>
      <c r="G125" s="16">
        <f t="shared" si="19"/>
        <v>2849</v>
      </c>
      <c r="H125" s="16">
        <f t="shared" si="19"/>
        <v>443700.77855999995</v>
      </c>
      <c r="I125" s="16">
        <f t="shared" si="19"/>
        <v>754</v>
      </c>
      <c r="J125" s="16">
        <f t="shared" si="19"/>
        <v>43.556100000000029</v>
      </c>
      <c r="K125" s="16">
        <f t="shared" si="19"/>
        <v>532.75563099999999</v>
      </c>
      <c r="L125" s="16">
        <f t="shared" si="19"/>
        <v>129.597398</v>
      </c>
      <c r="M125" s="16">
        <f t="shared" si="17"/>
        <v>311.08512919372038</v>
      </c>
      <c r="N125" s="168">
        <f>D125/D339*100</f>
        <v>0.388178295394629</v>
      </c>
    </row>
    <row r="126" spans="1:14" ht="14.25" thickTop="1">
      <c r="A126" s="283" t="s">
        <v>38</v>
      </c>
      <c r="B126" s="200" t="s">
        <v>19</v>
      </c>
      <c r="C126" s="71">
        <v>197.5471</v>
      </c>
      <c r="D126" s="76">
        <v>1033.725089</v>
      </c>
      <c r="E126" s="76">
        <v>1162.4836110000001</v>
      </c>
      <c r="F126" s="153">
        <f>(D126-E126)/E126*100</f>
        <v>-11.076158044863831</v>
      </c>
      <c r="G126" s="78">
        <v>8297</v>
      </c>
      <c r="H126" s="78">
        <v>958985.38803499995</v>
      </c>
      <c r="I126" s="78">
        <v>1439</v>
      </c>
      <c r="J126" s="78">
        <v>119.466014</v>
      </c>
      <c r="K126" s="78">
        <v>827.78188399999999</v>
      </c>
      <c r="L126" s="78">
        <v>411.72742799999997</v>
      </c>
      <c r="M126" s="31">
        <f t="shared" si="17"/>
        <v>101.05094480127761</v>
      </c>
      <c r="N126" s="167">
        <f>D126/D327*100</f>
        <v>2.5246160873209083</v>
      </c>
    </row>
    <row r="127" spans="1:14">
      <c r="A127" s="206"/>
      <c r="B127" s="200" t="s">
        <v>20</v>
      </c>
      <c r="C127" s="72">
        <v>67.809735000000003</v>
      </c>
      <c r="D127" s="78">
        <v>329.19791700000002</v>
      </c>
      <c r="E127" s="78">
        <v>370.26124399999998</v>
      </c>
      <c r="F127" s="153">
        <f>(D127-E127)/E127*100</f>
        <v>-11.090365968737457</v>
      </c>
      <c r="G127" s="78">
        <v>4047</v>
      </c>
      <c r="H127" s="78">
        <v>80720</v>
      </c>
      <c r="I127" s="78">
        <v>665</v>
      </c>
      <c r="J127" s="78">
        <v>28.339062999999999</v>
      </c>
      <c r="K127" s="78">
        <v>233.83282399999999</v>
      </c>
      <c r="L127" s="78">
        <v>144.297785</v>
      </c>
      <c r="M127" s="31">
        <f t="shared" si="17"/>
        <v>62.048796521720675</v>
      </c>
      <c r="N127" s="167">
        <f>D127/D328*100</f>
        <v>2.6250007620285092</v>
      </c>
    </row>
    <row r="128" spans="1:14">
      <c r="A128" s="206"/>
      <c r="B128" s="200" t="s">
        <v>21</v>
      </c>
      <c r="C128" s="72">
        <v>0.25302599999999997</v>
      </c>
      <c r="D128" s="78">
        <v>3.3812479999999998</v>
      </c>
      <c r="E128" s="78">
        <v>1.7196720000000001</v>
      </c>
      <c r="F128" s="153">
        <f>(D128-E128)/E128*100</f>
        <v>96.621681343884163</v>
      </c>
      <c r="G128" s="78">
        <v>33</v>
      </c>
      <c r="H128" s="78">
        <v>3376.3</v>
      </c>
      <c r="I128" s="78">
        <v>1</v>
      </c>
      <c r="J128" s="78">
        <v>0.3</v>
      </c>
      <c r="K128" s="78">
        <v>0.3</v>
      </c>
      <c r="L128" s="78">
        <v>0.54549999999999998</v>
      </c>
      <c r="M128" s="31">
        <f t="shared" si="17"/>
        <v>-45.004582951420716</v>
      </c>
      <c r="N128" s="167">
        <f>D128/D329*100</f>
        <v>0.16086709111393876</v>
      </c>
    </row>
    <row r="129" spans="1:14">
      <c r="A129" s="206"/>
      <c r="B129" s="200" t="s">
        <v>22</v>
      </c>
      <c r="C129" s="72">
        <v>3.8649490000000002</v>
      </c>
      <c r="D129" s="78">
        <v>47.819324999999999</v>
      </c>
      <c r="E129" s="78">
        <v>4.6448479999999996</v>
      </c>
      <c r="F129" s="153">
        <f>(D129-E129)/E129*100</f>
        <v>929.51323703165315</v>
      </c>
      <c r="G129" s="78">
        <v>1905</v>
      </c>
      <c r="H129" s="78">
        <v>727790.02</v>
      </c>
      <c r="I129" s="78">
        <v>23</v>
      </c>
      <c r="J129" s="78">
        <v>0.59954200000000002</v>
      </c>
      <c r="K129" s="78">
        <v>3.1907369999999999</v>
      </c>
      <c r="L129" s="78">
        <v>0.6</v>
      </c>
      <c r="M129" s="20">
        <v>0</v>
      </c>
      <c r="N129" s="167">
        <f>D129/D330*100</f>
        <v>2.7027013859622917</v>
      </c>
    </row>
    <row r="130" spans="1:14">
      <c r="A130" s="206"/>
      <c r="B130" s="200" t="s">
        <v>23</v>
      </c>
      <c r="C130" s="72">
        <v>0</v>
      </c>
      <c r="D130" s="78">
        <v>1.1132E-2</v>
      </c>
      <c r="E130" s="78">
        <v>0.61782599999999999</v>
      </c>
      <c r="F130" s="153">
        <f>(D130-E130)/E130*100</f>
        <v>-98.198198198198199</v>
      </c>
      <c r="G130" s="78">
        <v>2</v>
      </c>
      <c r="H130" s="78">
        <v>0.6</v>
      </c>
      <c r="I130" s="78">
        <v>0</v>
      </c>
      <c r="J130" s="78">
        <v>0</v>
      </c>
      <c r="K130" s="78">
        <v>0</v>
      </c>
      <c r="L130" s="20">
        <v>0</v>
      </c>
      <c r="M130" s="20">
        <v>0</v>
      </c>
      <c r="N130" s="167">
        <f>D130/D331*100</f>
        <v>4.2332151323408234E-3</v>
      </c>
    </row>
    <row r="131" spans="1:14">
      <c r="A131" s="206"/>
      <c r="B131" s="200" t="s">
        <v>24</v>
      </c>
      <c r="C131" s="72">
        <v>22.695214</v>
      </c>
      <c r="D131" s="78">
        <v>230.89171999999999</v>
      </c>
      <c r="E131" s="78">
        <v>204.63081299999999</v>
      </c>
      <c r="F131" s="153">
        <f>(D131-E131)/E131*100</f>
        <v>12.833310201430908</v>
      </c>
      <c r="G131" s="78">
        <v>2157</v>
      </c>
      <c r="H131" s="78">
        <v>57979.07</v>
      </c>
      <c r="I131" s="78">
        <v>41</v>
      </c>
      <c r="J131" s="78">
        <v>5.8139000000000003</v>
      </c>
      <c r="K131" s="78">
        <v>52.23978675</v>
      </c>
      <c r="L131" s="78">
        <v>19.491612849999999</v>
      </c>
      <c r="M131" s="31">
        <f>(K131-L131)/L131*100</f>
        <v>168.01161685293783</v>
      </c>
      <c r="N131" s="167">
        <f>D131/D332*100</f>
        <v>4.5746533603637065</v>
      </c>
    </row>
    <row r="132" spans="1:14">
      <c r="A132" s="206"/>
      <c r="B132" s="200" t="s">
        <v>25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167">
        <f t="shared" ref="N132:N137" si="20">D132/D333*100</f>
        <v>0</v>
      </c>
    </row>
    <row r="133" spans="1:14">
      <c r="A133" s="206"/>
      <c r="B133" s="200" t="s">
        <v>26</v>
      </c>
      <c r="C133" s="72">
        <v>70.926275000000004</v>
      </c>
      <c r="D133" s="78">
        <v>134.891268</v>
      </c>
      <c r="E133" s="78">
        <v>97.129261999999997</v>
      </c>
      <c r="F133" s="153">
        <f>(D133-E133)/E133*100</f>
        <v>38.878094224580849</v>
      </c>
      <c r="G133" s="78">
        <v>3436</v>
      </c>
      <c r="H133" s="78">
        <v>429824.46</v>
      </c>
      <c r="I133" s="78">
        <v>226</v>
      </c>
      <c r="J133" s="78">
        <v>5.3238510000000003</v>
      </c>
      <c r="K133" s="78">
        <v>42.154409999999999</v>
      </c>
      <c r="L133" s="78">
        <v>38.330255999999999</v>
      </c>
      <c r="M133" s="31">
        <f>(K133-L133)/L133*100</f>
        <v>9.9768548375987898</v>
      </c>
      <c r="N133" s="167">
        <f t="shared" si="20"/>
        <v>1.2374232233087301</v>
      </c>
    </row>
    <row r="134" spans="1:14">
      <c r="A134" s="206"/>
      <c r="B134" s="200" t="s">
        <v>27</v>
      </c>
      <c r="C134" s="75">
        <v>4.0028889999999997</v>
      </c>
      <c r="D134" s="78">
        <v>12.919985000000002</v>
      </c>
      <c r="E134" s="78">
        <v>18.734283999999999</v>
      </c>
      <c r="F134" s="153">
        <f>(D134-E134)/E134*100</f>
        <v>-31.035608299735379</v>
      </c>
      <c r="G134" s="78">
        <v>16</v>
      </c>
      <c r="H134" s="78">
        <v>508.77838200000008</v>
      </c>
      <c r="I134" s="78">
        <v>0</v>
      </c>
      <c r="J134" s="78">
        <v>0</v>
      </c>
      <c r="K134" s="78">
        <v>0</v>
      </c>
      <c r="L134" s="78">
        <v>82.785982000000004</v>
      </c>
      <c r="M134" s="20">
        <v>0</v>
      </c>
      <c r="N134" s="167">
        <f t="shared" si="20"/>
        <v>1.0900334460530747</v>
      </c>
    </row>
    <row r="135" spans="1:14">
      <c r="A135" s="206"/>
      <c r="B135" s="14" t="s">
        <v>28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167">
        <f t="shared" si="20"/>
        <v>0</v>
      </c>
    </row>
    <row r="136" spans="1:14">
      <c r="A136" s="206"/>
      <c r="B136" s="14" t="s">
        <v>29</v>
      </c>
      <c r="C136" s="75">
        <v>0</v>
      </c>
      <c r="D136" s="75">
        <v>0</v>
      </c>
      <c r="E136" s="20">
        <v>0</v>
      </c>
      <c r="F136" s="20">
        <v>0</v>
      </c>
      <c r="G136" s="80">
        <v>0</v>
      </c>
      <c r="H136" s="80">
        <v>0</v>
      </c>
      <c r="I136" s="75">
        <v>0</v>
      </c>
      <c r="J136" s="75">
        <v>0</v>
      </c>
      <c r="K136" s="75">
        <v>0</v>
      </c>
      <c r="L136" s="75">
        <v>7.7859819999999997</v>
      </c>
      <c r="M136" s="20">
        <v>0</v>
      </c>
      <c r="N136" s="167">
        <f t="shared" si="20"/>
        <v>0</v>
      </c>
    </row>
    <row r="137" spans="1:14">
      <c r="A137" s="206"/>
      <c r="B137" s="14" t="s">
        <v>30</v>
      </c>
      <c r="C137" s="75">
        <v>4.0028889999999997</v>
      </c>
      <c r="D137" s="81">
        <v>12.919985000000002</v>
      </c>
      <c r="E137" s="81">
        <v>18.734283999999999</v>
      </c>
      <c r="F137" s="20">
        <v>0</v>
      </c>
      <c r="G137" s="81">
        <v>16</v>
      </c>
      <c r="H137" s="81">
        <v>508.77838200000008</v>
      </c>
      <c r="I137" s="75">
        <v>0</v>
      </c>
      <c r="J137" s="75">
        <v>0</v>
      </c>
      <c r="K137" s="75">
        <v>0</v>
      </c>
      <c r="L137" s="80">
        <v>75</v>
      </c>
      <c r="M137" s="20">
        <v>0</v>
      </c>
      <c r="N137" s="167">
        <f t="shared" si="20"/>
        <v>2.3767411677408696</v>
      </c>
    </row>
    <row r="138" spans="1:14" ht="14.25" thickBot="1">
      <c r="A138" s="216"/>
      <c r="B138" s="15" t="s">
        <v>31</v>
      </c>
      <c r="C138" s="16">
        <f t="shared" ref="C138:L138" si="21">C126+C128+C129+C130+C131+C132+C133+C134</f>
        <v>299.28945299999998</v>
      </c>
      <c r="D138" s="16">
        <f t="shared" si="21"/>
        <v>1463.6397670000001</v>
      </c>
      <c r="E138" s="16">
        <f t="shared" si="21"/>
        <v>1489.9603159999997</v>
      </c>
      <c r="F138" s="154">
        <f>(D138-E138)/E138*100</f>
        <v>-1.7665268475512592</v>
      </c>
      <c r="G138" s="16">
        <f t="shared" si="21"/>
        <v>15846</v>
      </c>
      <c r="H138" s="16">
        <f t="shared" si="21"/>
        <v>2178464.6164170005</v>
      </c>
      <c r="I138" s="16">
        <f t="shared" si="21"/>
        <v>1730</v>
      </c>
      <c r="J138" s="16">
        <f t="shared" si="21"/>
        <v>131.50330700000001</v>
      </c>
      <c r="K138" s="16">
        <f t="shared" si="21"/>
        <v>925.66681774999995</v>
      </c>
      <c r="L138" s="16">
        <f t="shared" si="21"/>
        <v>553.48077885000009</v>
      </c>
      <c r="M138" s="16">
        <f>(K138-L138)/L138*100</f>
        <v>67.244618624934532</v>
      </c>
      <c r="N138" s="168">
        <f>D138/D339*100</f>
        <v>2.1113563709585828</v>
      </c>
    </row>
    <row r="139" spans="1:14" ht="14.25" thickTop="1"/>
    <row r="142" spans="1:14" s="57" customFormat="1" ht="18.75">
      <c r="A142" s="208" t="str">
        <f>A1</f>
        <v>2023年1-5月丹东市财产保险业务统计表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</row>
    <row r="143" spans="1:14" s="57" customFormat="1" ht="14.25" thickBot="1">
      <c r="B143" s="59" t="s">
        <v>0</v>
      </c>
      <c r="C143" s="58"/>
      <c r="D143" s="58"/>
      <c r="F143" s="152"/>
      <c r="G143" s="73" t="str">
        <f>G2</f>
        <v>（2023年5月）</v>
      </c>
      <c r="H143" s="58"/>
      <c r="I143" s="58"/>
      <c r="J143" s="58"/>
      <c r="K143" s="58"/>
      <c r="L143" s="59" t="s">
        <v>1</v>
      </c>
      <c r="N143" s="166"/>
    </row>
    <row r="144" spans="1:14" ht="13.5" customHeight="1">
      <c r="A144" s="205" t="s">
        <v>116</v>
      </c>
      <c r="B144" s="163" t="s">
        <v>3</v>
      </c>
      <c r="C144" s="209" t="s">
        <v>4</v>
      </c>
      <c r="D144" s="209"/>
      <c r="E144" s="209"/>
      <c r="F144" s="210"/>
      <c r="G144" s="209" t="s">
        <v>5</v>
      </c>
      <c r="H144" s="209"/>
      <c r="I144" s="209" t="s">
        <v>6</v>
      </c>
      <c r="J144" s="209"/>
      <c r="K144" s="209"/>
      <c r="L144" s="209"/>
      <c r="M144" s="209"/>
      <c r="N144" s="212" t="s">
        <v>7</v>
      </c>
    </row>
    <row r="145" spans="1:14">
      <c r="A145" s="206"/>
      <c r="B145" s="58" t="s">
        <v>8</v>
      </c>
      <c r="C145" s="211" t="s">
        <v>9</v>
      </c>
      <c r="D145" s="211" t="s">
        <v>10</v>
      </c>
      <c r="E145" s="211" t="s">
        <v>11</v>
      </c>
      <c r="F145" s="194" t="s">
        <v>12</v>
      </c>
      <c r="G145" s="211" t="s">
        <v>13</v>
      </c>
      <c r="H145" s="211" t="s">
        <v>14</v>
      </c>
      <c r="I145" s="200" t="s">
        <v>13</v>
      </c>
      <c r="J145" s="211" t="s">
        <v>15</v>
      </c>
      <c r="K145" s="211"/>
      <c r="L145" s="211"/>
      <c r="M145" s="201" t="s">
        <v>12</v>
      </c>
      <c r="N145" s="213"/>
    </row>
    <row r="146" spans="1:14">
      <c r="A146" s="214"/>
      <c r="B146" s="164" t="s">
        <v>16</v>
      </c>
      <c r="C146" s="211"/>
      <c r="D146" s="211"/>
      <c r="E146" s="211"/>
      <c r="F146" s="195" t="s">
        <v>17</v>
      </c>
      <c r="G146" s="211"/>
      <c r="H146" s="211"/>
      <c r="I146" s="33" t="s">
        <v>18</v>
      </c>
      <c r="J146" s="200" t="s">
        <v>9</v>
      </c>
      <c r="K146" s="200" t="s">
        <v>10</v>
      </c>
      <c r="L146" s="200" t="s">
        <v>11</v>
      </c>
      <c r="M146" s="202" t="s">
        <v>17</v>
      </c>
      <c r="N146" s="193" t="s">
        <v>17</v>
      </c>
    </row>
    <row r="147" spans="1:14" ht="12.75" customHeight="1">
      <c r="A147" s="284" t="s">
        <v>39</v>
      </c>
      <c r="B147" s="200" t="s">
        <v>19</v>
      </c>
      <c r="C147" s="23">
        <v>0</v>
      </c>
      <c r="D147" s="125">
        <v>0</v>
      </c>
      <c r="E147" s="125">
        <v>0</v>
      </c>
      <c r="F147" s="20">
        <v>0</v>
      </c>
      <c r="G147" s="20">
        <v>0</v>
      </c>
      <c r="H147" s="20">
        <v>0</v>
      </c>
      <c r="I147" s="20">
        <v>0</v>
      </c>
      <c r="J147" s="23">
        <v>3.2899999999999999E-2</v>
      </c>
      <c r="K147" s="23">
        <v>0.27350000000000002</v>
      </c>
      <c r="L147" s="23">
        <v>24.4773</v>
      </c>
      <c r="M147" s="31">
        <f>(K147-L147)/L147*100</f>
        <v>-98.882638199474627</v>
      </c>
      <c r="N147" s="167">
        <f>D147/D327*100</f>
        <v>0</v>
      </c>
    </row>
    <row r="148" spans="1:14" ht="12.75" customHeight="1">
      <c r="A148" s="206"/>
      <c r="B148" s="200" t="s">
        <v>20</v>
      </c>
      <c r="C148" s="126">
        <v>0</v>
      </c>
      <c r="D148" s="126">
        <v>0</v>
      </c>
      <c r="E148" s="285">
        <v>0</v>
      </c>
      <c r="F148" s="20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 t="e">
        <f>(K148-L148)/L148*100</f>
        <v>#DIV/0!</v>
      </c>
      <c r="N148" s="167">
        <f>D148/D328*100</f>
        <v>0</v>
      </c>
    </row>
    <row r="149" spans="1:14" ht="12.75" customHeight="1">
      <c r="A149" s="206"/>
      <c r="B149" s="200" t="s">
        <v>21</v>
      </c>
      <c r="C149" s="23">
        <v>0.44750000000000001</v>
      </c>
      <c r="D149" s="23">
        <v>16.172999999999998</v>
      </c>
      <c r="E149" s="23">
        <v>2.3014000000000001</v>
      </c>
      <c r="F149" s="12">
        <f>(D149-E149)/E149*100</f>
        <v>602.74615451464308</v>
      </c>
      <c r="G149" s="30">
        <v>7</v>
      </c>
      <c r="H149" s="30">
        <v>74587.3</v>
      </c>
      <c r="I149" s="20">
        <v>4</v>
      </c>
      <c r="J149" s="23">
        <v>1.6E-2</v>
      </c>
      <c r="K149" s="23">
        <v>0.92469999999999997</v>
      </c>
      <c r="L149" s="23">
        <v>0.15110000000000001</v>
      </c>
      <c r="M149" s="31">
        <f>(K149-L149)/L149*100</f>
        <v>511.97882197220378</v>
      </c>
      <c r="N149" s="167">
        <f>D149/D329*100</f>
        <v>0.76945064798137597</v>
      </c>
    </row>
    <row r="150" spans="1:14" ht="12.75" customHeight="1">
      <c r="A150" s="206"/>
      <c r="B150" s="200" t="s">
        <v>22</v>
      </c>
      <c r="C150" s="23">
        <v>0</v>
      </c>
      <c r="D150" s="23">
        <v>6.4199999999999993E-2</v>
      </c>
      <c r="E150" s="23">
        <v>0.26819999999999999</v>
      </c>
      <c r="F150" s="12">
        <f>(D150-E150)/E150*100</f>
        <v>-76.062639821029094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67">
        <f>D150/D330*100</f>
        <v>3.6285210838668072E-3</v>
      </c>
    </row>
    <row r="151" spans="1:14" ht="12.75" customHeight="1">
      <c r="A151" s="206"/>
      <c r="B151" s="200" t="s">
        <v>23</v>
      </c>
      <c r="C151" s="127">
        <v>17.7562</v>
      </c>
      <c r="D151" s="127">
        <v>43.865900000000003</v>
      </c>
      <c r="E151" s="127">
        <v>0.25090000000000001</v>
      </c>
      <c r="F151" s="20">
        <v>0</v>
      </c>
      <c r="G151" s="30">
        <v>237</v>
      </c>
      <c r="H151" s="30">
        <v>390570.16800000001</v>
      </c>
      <c r="I151" s="20">
        <v>5</v>
      </c>
      <c r="J151" s="20">
        <v>0</v>
      </c>
      <c r="K151" s="20">
        <v>0</v>
      </c>
      <c r="L151" s="20">
        <v>1.3100000000000001E-2</v>
      </c>
      <c r="M151" s="20">
        <v>0</v>
      </c>
      <c r="N151" s="167">
        <f t="shared" ref="N151:N158" si="22">D151/D331*100</f>
        <v>16.681080818698291</v>
      </c>
    </row>
    <row r="152" spans="1:14" ht="12.75" customHeight="1">
      <c r="A152" s="206"/>
      <c r="B152" s="200" t="s">
        <v>24</v>
      </c>
      <c r="C152" s="23">
        <v>4.7199999999999999E-2</v>
      </c>
      <c r="D152" s="23">
        <v>47.282499999999999</v>
      </c>
      <c r="E152" s="23">
        <v>3.6284000000000001</v>
      </c>
      <c r="F152" s="12">
        <f>(D152-E152)/E152*100</f>
        <v>1203.1225884687465</v>
      </c>
      <c r="G152" s="30">
        <v>168</v>
      </c>
      <c r="H152" s="30">
        <v>306238.14449999999</v>
      </c>
      <c r="I152" s="20">
        <v>3</v>
      </c>
      <c r="J152" s="23">
        <v>2.47E-2</v>
      </c>
      <c r="K152" s="23">
        <v>0.1628</v>
      </c>
      <c r="L152" s="23">
        <v>5.2400000000000002E-2</v>
      </c>
      <c r="M152" s="31">
        <f>(K152-L152)/L152*100</f>
        <v>210.68702290076337</v>
      </c>
      <c r="N152" s="167">
        <f t="shared" si="22"/>
        <v>0.93680729439495247</v>
      </c>
    </row>
    <row r="153" spans="1:14" ht="12.75" customHeight="1">
      <c r="A153" s="206"/>
      <c r="B153" s="200" t="s">
        <v>25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167">
        <f t="shared" si="22"/>
        <v>0</v>
      </c>
    </row>
    <row r="154" spans="1:14" ht="12.75" customHeight="1">
      <c r="A154" s="206"/>
      <c r="B154" s="200" t="s">
        <v>26</v>
      </c>
      <c r="C154" s="128">
        <v>1.4315</v>
      </c>
      <c r="D154" s="128">
        <v>20.579000000000001</v>
      </c>
      <c r="E154" s="128">
        <v>13.1008</v>
      </c>
      <c r="F154" s="12">
        <f>(D154-E154)/E154*100</f>
        <v>57.082010258915496</v>
      </c>
      <c r="G154" s="30">
        <v>3</v>
      </c>
      <c r="H154" s="30">
        <v>126098.7</v>
      </c>
      <c r="I154" s="20">
        <v>31</v>
      </c>
      <c r="J154" s="23">
        <v>0</v>
      </c>
      <c r="K154" s="23">
        <v>2.2040999999999999</v>
      </c>
      <c r="L154" s="23">
        <v>3.2235999999999998</v>
      </c>
      <c r="M154" s="31">
        <f>(K154-L154)/L154*100</f>
        <v>-31.626132274475736</v>
      </c>
      <c r="N154" s="167">
        <f t="shared" si="22"/>
        <v>0.18878117827812513</v>
      </c>
    </row>
    <row r="155" spans="1:14" ht="12.75" customHeight="1">
      <c r="A155" s="206"/>
      <c r="B155" s="200" t="s">
        <v>27</v>
      </c>
      <c r="C155" s="34">
        <v>0</v>
      </c>
      <c r="D155" s="34">
        <v>4.0186000000000002</v>
      </c>
      <c r="E155" s="34">
        <v>4.1642999999999999</v>
      </c>
      <c r="F155" s="12">
        <f>(D155-E155)/E155*100</f>
        <v>-3.4987873111927512</v>
      </c>
      <c r="G155" s="129">
        <v>2</v>
      </c>
      <c r="H155" s="129">
        <v>141.9907</v>
      </c>
      <c r="I155" s="20">
        <v>0</v>
      </c>
      <c r="J155" s="23">
        <v>0</v>
      </c>
      <c r="K155" s="23">
        <v>0</v>
      </c>
      <c r="L155" s="23">
        <v>0</v>
      </c>
      <c r="M155" s="20">
        <v>0</v>
      </c>
      <c r="N155" s="167">
        <f t="shared" si="22"/>
        <v>0.33904129194491212</v>
      </c>
    </row>
    <row r="156" spans="1:14" ht="12.75" customHeight="1">
      <c r="A156" s="206"/>
      <c r="B156" s="14" t="s">
        <v>28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167">
        <f t="shared" si="22"/>
        <v>0</v>
      </c>
    </row>
    <row r="157" spans="1:14" ht="12.75" customHeight="1">
      <c r="A157" s="206"/>
      <c r="B157" s="14" t="s">
        <v>29</v>
      </c>
      <c r="C157" s="30">
        <v>0</v>
      </c>
      <c r="D157" s="128">
        <v>0</v>
      </c>
      <c r="E157" s="30">
        <v>0</v>
      </c>
      <c r="F157" s="20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20">
        <v>0</v>
      </c>
      <c r="N157" s="167">
        <f t="shared" si="22"/>
        <v>0</v>
      </c>
    </row>
    <row r="158" spans="1:14" ht="12.75" customHeight="1">
      <c r="A158" s="206"/>
      <c r="B158" s="14" t="s">
        <v>30</v>
      </c>
      <c r="C158" s="34">
        <v>0</v>
      </c>
      <c r="D158" s="34">
        <v>4.0186000000000002</v>
      </c>
      <c r="E158" s="34">
        <v>4.1642999999999999</v>
      </c>
      <c r="F158" s="20">
        <v>0</v>
      </c>
      <c r="G158" s="129">
        <v>2</v>
      </c>
      <c r="H158" s="129">
        <v>141.9907</v>
      </c>
      <c r="I158" s="129">
        <v>0</v>
      </c>
      <c r="J158" s="129">
        <v>0</v>
      </c>
      <c r="K158" s="129">
        <v>0</v>
      </c>
      <c r="L158" s="129">
        <v>0</v>
      </c>
      <c r="M158" s="20">
        <v>0</v>
      </c>
      <c r="N158" s="167">
        <f t="shared" si="22"/>
        <v>0.73925566141783117</v>
      </c>
    </row>
    <row r="159" spans="1:14" ht="12.75" customHeight="1" thickBot="1">
      <c r="A159" s="216"/>
      <c r="B159" s="15" t="s">
        <v>31</v>
      </c>
      <c r="C159" s="16">
        <f t="shared" ref="C159:L159" si="23">C147+C149+C150+C151+C152+C153+C154+C155</f>
        <v>19.682400000000001</v>
      </c>
      <c r="D159" s="16">
        <f t="shared" si="23"/>
        <v>131.98319999999998</v>
      </c>
      <c r="E159" s="16">
        <f t="shared" si="23"/>
        <v>23.714000000000002</v>
      </c>
      <c r="F159" s="17">
        <f>(D159-E159)/E159*100</f>
        <v>456.56236822130376</v>
      </c>
      <c r="G159" s="16">
        <f t="shared" si="23"/>
        <v>422</v>
      </c>
      <c r="H159" s="16">
        <f t="shared" si="23"/>
        <v>901038.01319999993</v>
      </c>
      <c r="I159" s="16">
        <f t="shared" si="23"/>
        <v>44</v>
      </c>
      <c r="J159" s="16">
        <f t="shared" si="23"/>
        <v>7.3599999999999999E-2</v>
      </c>
      <c r="K159" s="16">
        <f t="shared" si="23"/>
        <v>3.5651000000000002</v>
      </c>
      <c r="L159" s="16">
        <f t="shared" si="23"/>
        <v>27.919599999999999</v>
      </c>
      <c r="M159" s="16">
        <f>(K159-L159)/L159*100</f>
        <v>-87.230834252639724</v>
      </c>
      <c r="N159" s="168">
        <f>D159/D339*100</f>
        <v>0.19039081641698843</v>
      </c>
    </row>
    <row r="160" spans="1:14" ht="14.25" thickTop="1">
      <c r="A160" s="283" t="s">
        <v>40</v>
      </c>
      <c r="B160" s="200" t="s">
        <v>19</v>
      </c>
      <c r="C160" s="29">
        <v>371.21590499999996</v>
      </c>
      <c r="D160" s="29">
        <v>1876.994389</v>
      </c>
      <c r="E160" s="29">
        <v>2028.8126569999999</v>
      </c>
      <c r="F160" s="12">
        <f>(D160-E160)/E160*100</f>
        <v>-7.4831092696598835</v>
      </c>
      <c r="G160" s="29">
        <v>15985</v>
      </c>
      <c r="H160" s="29">
        <v>1827616.6242160001</v>
      </c>
      <c r="I160" s="30">
        <v>1701</v>
      </c>
      <c r="J160" s="30">
        <v>175.37</v>
      </c>
      <c r="K160" s="29">
        <v>1392.96</v>
      </c>
      <c r="L160" s="29">
        <v>1051.19</v>
      </c>
      <c r="M160" s="33">
        <f t="shared" ref="M160:M174" si="24">(K160-L160)/L160*100</f>
        <v>32.512676109932549</v>
      </c>
      <c r="N160" s="167">
        <f>D160/D327*100</f>
        <v>4.584091341794335</v>
      </c>
    </row>
    <row r="161" spans="1:14">
      <c r="A161" s="206"/>
      <c r="B161" s="200" t="s">
        <v>20</v>
      </c>
      <c r="C161" s="29">
        <v>134.39398199999999</v>
      </c>
      <c r="D161" s="29">
        <v>592.74933199999998</v>
      </c>
      <c r="E161" s="29">
        <v>680.75900799999999</v>
      </c>
      <c r="F161" s="12">
        <f>(D161-E161)/E161*100</f>
        <v>-12.928169141465112</v>
      </c>
      <c r="G161" s="29">
        <v>7379</v>
      </c>
      <c r="H161" s="29">
        <v>147580</v>
      </c>
      <c r="I161" s="30">
        <v>833</v>
      </c>
      <c r="J161" s="30">
        <v>84.39</v>
      </c>
      <c r="K161" s="29">
        <v>425.38</v>
      </c>
      <c r="L161" s="29">
        <v>317.56</v>
      </c>
      <c r="M161" s="33">
        <f t="shared" si="24"/>
        <v>33.952638871394377</v>
      </c>
      <c r="N161" s="167">
        <f>D161/D328*100</f>
        <v>4.7265409889938326</v>
      </c>
    </row>
    <row r="162" spans="1:14">
      <c r="A162" s="206"/>
      <c r="B162" s="200" t="s">
        <v>21</v>
      </c>
      <c r="C162" s="29">
        <v>38.630049999999997</v>
      </c>
      <c r="D162" s="29">
        <v>184.24002300000001</v>
      </c>
      <c r="E162" s="29">
        <v>165.54747699999999</v>
      </c>
      <c r="F162" s="12">
        <f>(D162-E162)/E162*100</f>
        <v>11.291350577333185</v>
      </c>
      <c r="G162" s="29">
        <v>46</v>
      </c>
      <c r="H162" s="29">
        <v>307538.27568800002</v>
      </c>
      <c r="I162" s="30">
        <v>13</v>
      </c>
      <c r="J162" s="30">
        <v>0.9</v>
      </c>
      <c r="K162" s="29">
        <v>15.08</v>
      </c>
      <c r="L162" s="29">
        <v>5.4</v>
      </c>
      <c r="M162" s="33">
        <f t="shared" si="24"/>
        <v>179.25925925925924</v>
      </c>
      <c r="N162" s="167">
        <f>D162/D329*100</f>
        <v>8.7654489013450583</v>
      </c>
    </row>
    <row r="163" spans="1:14">
      <c r="A163" s="206"/>
      <c r="B163" s="200" t="s">
        <v>22</v>
      </c>
      <c r="C163" s="29">
        <v>13.204448999999999</v>
      </c>
      <c r="D163" s="29">
        <v>167.13773600000002</v>
      </c>
      <c r="E163" s="29">
        <v>181.92572699999999</v>
      </c>
      <c r="F163" s="12">
        <f>(D163-E163)/E163*100</f>
        <v>-8.1285870029806038</v>
      </c>
      <c r="G163" s="29">
        <v>4465</v>
      </c>
      <c r="H163" s="29">
        <v>260324.4</v>
      </c>
      <c r="I163" s="30">
        <v>299</v>
      </c>
      <c r="J163" s="30">
        <v>11.11</v>
      </c>
      <c r="K163" s="29">
        <v>42.88</v>
      </c>
      <c r="L163" s="29">
        <v>37.97</v>
      </c>
      <c r="M163" s="33">
        <f t="shared" si="24"/>
        <v>12.931261522254422</v>
      </c>
      <c r="N163" s="167">
        <f>D163/D330*100</f>
        <v>9.4464610433919685</v>
      </c>
    </row>
    <row r="164" spans="1:14">
      <c r="A164" s="206"/>
      <c r="B164" s="200" t="s">
        <v>23</v>
      </c>
      <c r="C164" s="29">
        <v>8.4910000000000003E-3</v>
      </c>
      <c r="D164" s="29">
        <v>7.665096000000001</v>
      </c>
      <c r="E164" s="29">
        <v>12.019781999999999</v>
      </c>
      <c r="F164" s="12">
        <f>(D164-E164)/E164*100</f>
        <v>-36.229325956161254</v>
      </c>
      <c r="G164" s="29">
        <v>6</v>
      </c>
      <c r="H164" s="29">
        <v>3701.5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167">
        <f>D164/D331*100</f>
        <v>2.9148401345710675</v>
      </c>
    </row>
    <row r="165" spans="1:14">
      <c r="A165" s="206"/>
      <c r="B165" s="200" t="s">
        <v>24</v>
      </c>
      <c r="C165" s="29">
        <v>32.194419000000003</v>
      </c>
      <c r="D165" s="29">
        <v>131.11304699999999</v>
      </c>
      <c r="E165" s="29">
        <v>152.103433</v>
      </c>
      <c r="F165" s="12">
        <f>(D165-E165)/E165*100</f>
        <v>-13.800073795836024</v>
      </c>
      <c r="G165" s="29">
        <v>184</v>
      </c>
      <c r="H165" s="29">
        <v>217454.68768600002</v>
      </c>
      <c r="I165" s="30">
        <v>197</v>
      </c>
      <c r="J165" s="30">
        <v>12.27</v>
      </c>
      <c r="K165" s="29">
        <v>113.76</v>
      </c>
      <c r="L165" s="29">
        <v>88.43</v>
      </c>
      <c r="M165" s="33">
        <f t="shared" si="24"/>
        <v>28.644125296844958</v>
      </c>
      <c r="N165" s="167">
        <f>D165/D332*100</f>
        <v>2.5977403652503197</v>
      </c>
    </row>
    <row r="166" spans="1:14">
      <c r="A166" s="206"/>
      <c r="B166" s="200" t="s">
        <v>25</v>
      </c>
      <c r="C166" s="29">
        <v>0</v>
      </c>
      <c r="D166" s="29">
        <v>17.628399999999999</v>
      </c>
      <c r="E166" s="29">
        <v>6.5347540000000004</v>
      </c>
      <c r="F166" s="20">
        <v>0</v>
      </c>
      <c r="G166" s="29">
        <v>13</v>
      </c>
      <c r="H166" s="29">
        <v>918.91</v>
      </c>
      <c r="I166" s="20">
        <v>0</v>
      </c>
      <c r="J166" s="20">
        <v>0</v>
      </c>
      <c r="K166" s="20">
        <v>0</v>
      </c>
      <c r="L166" s="29">
        <v>116.09</v>
      </c>
      <c r="M166" s="20">
        <v>0</v>
      </c>
      <c r="N166" s="167">
        <f>D166/D333*100</f>
        <v>0.24798049397622121</v>
      </c>
    </row>
    <row r="167" spans="1:14">
      <c r="A167" s="206"/>
      <c r="B167" s="200" t="s">
        <v>26</v>
      </c>
      <c r="C167" s="29">
        <v>57.364502000000002</v>
      </c>
      <c r="D167" s="29">
        <v>2745.5280629999997</v>
      </c>
      <c r="E167" s="29">
        <v>836.509906</v>
      </c>
      <c r="F167" s="12">
        <f>(D167-E167)/E167*100</f>
        <v>228.212259449322</v>
      </c>
      <c r="G167" s="29">
        <v>7281</v>
      </c>
      <c r="H167" s="29">
        <v>1357817.7666510001</v>
      </c>
      <c r="I167" s="30">
        <v>2069</v>
      </c>
      <c r="J167" s="30">
        <v>164.5</v>
      </c>
      <c r="K167" s="29">
        <v>378.31</v>
      </c>
      <c r="L167" s="29">
        <v>45.42</v>
      </c>
      <c r="M167" s="33">
        <f t="shared" si="24"/>
        <v>732.91501541171283</v>
      </c>
      <c r="N167" s="167">
        <f>D167/D334*100</f>
        <v>25.186064567218942</v>
      </c>
    </row>
    <row r="168" spans="1:14">
      <c r="A168" s="206"/>
      <c r="B168" s="200" t="s">
        <v>27</v>
      </c>
      <c r="C168" s="29">
        <v>3.3819460000000001</v>
      </c>
      <c r="D168" s="29">
        <v>17.871842000000001</v>
      </c>
      <c r="E168" s="29">
        <v>6.7798069999999999</v>
      </c>
      <c r="F168" s="12">
        <f>(D168-E168)/E168*100</f>
        <v>163.60399344701111</v>
      </c>
      <c r="G168" s="29">
        <v>30</v>
      </c>
      <c r="H168" s="29">
        <v>4251.380854</v>
      </c>
      <c r="I168" s="20">
        <v>0</v>
      </c>
      <c r="J168" s="20">
        <v>0</v>
      </c>
      <c r="K168" s="20">
        <v>0</v>
      </c>
      <c r="L168" s="30">
        <v>3.48</v>
      </c>
      <c r="M168" s="33">
        <f t="shared" si="24"/>
        <v>-100</v>
      </c>
      <c r="N168" s="167">
        <f>D168/D335*100</f>
        <v>1.5078117755226554</v>
      </c>
    </row>
    <row r="169" spans="1:14">
      <c r="A169" s="206"/>
      <c r="B169" s="14" t="s">
        <v>28</v>
      </c>
      <c r="C169" s="29">
        <v>0</v>
      </c>
      <c r="D169" s="29">
        <v>0</v>
      </c>
      <c r="E169" s="29">
        <v>0</v>
      </c>
      <c r="F169" s="20">
        <v>0</v>
      </c>
      <c r="G169" s="29">
        <v>0</v>
      </c>
      <c r="H169" s="29">
        <v>0</v>
      </c>
      <c r="I169" s="20">
        <v>0</v>
      </c>
      <c r="J169" s="20">
        <v>0</v>
      </c>
      <c r="K169" s="20">
        <v>0</v>
      </c>
      <c r="L169" s="29">
        <v>11.45</v>
      </c>
      <c r="M169" s="20">
        <v>0</v>
      </c>
      <c r="N169" s="167">
        <f t="shared" ref="N169:N171" si="25">D169/D336*100</f>
        <v>0</v>
      </c>
    </row>
    <row r="170" spans="1:14">
      <c r="A170" s="206"/>
      <c r="B170" s="14" t="s">
        <v>29</v>
      </c>
      <c r="C170" s="29">
        <v>2.569115</v>
      </c>
      <c r="D170" s="29">
        <v>3.8120400000000001</v>
      </c>
      <c r="E170" s="29">
        <v>0</v>
      </c>
      <c r="F170" s="20">
        <v>0</v>
      </c>
      <c r="G170" s="29">
        <v>4</v>
      </c>
      <c r="H170" s="29">
        <v>1269.8447000000001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167">
        <f t="shared" si="25"/>
        <v>1.7685065213782356</v>
      </c>
    </row>
    <row r="171" spans="1:14">
      <c r="A171" s="206"/>
      <c r="B171" s="14" t="s">
        <v>30</v>
      </c>
      <c r="C171" s="34">
        <v>0.65641499999999997</v>
      </c>
      <c r="D171" s="34">
        <v>13.308669</v>
      </c>
      <c r="E171" s="34">
        <v>5.9651889999999996</v>
      </c>
      <c r="F171" s="20">
        <v>0</v>
      </c>
      <c r="G171" s="41">
        <v>17</v>
      </c>
      <c r="H171" s="41">
        <v>1524.8861539999998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167">
        <f t="shared" si="25"/>
        <v>2.4482428965774119</v>
      </c>
    </row>
    <row r="172" spans="1:14" ht="14.25" thickBot="1">
      <c r="A172" s="216"/>
      <c r="B172" s="15" t="s">
        <v>31</v>
      </c>
      <c r="C172" s="16">
        <f t="shared" ref="C172:L172" si="26">C160+C162+C163+C164+C165+C166+C167+C168</f>
        <v>515.99976199999992</v>
      </c>
      <c r="D172" s="16">
        <f t="shared" si="26"/>
        <v>5148.1785959999988</v>
      </c>
      <c r="E172" s="16">
        <f t="shared" si="26"/>
        <v>3390.2335429999994</v>
      </c>
      <c r="F172" s="17">
        <f>(D172-E172)/E172*100</f>
        <v>51.853213966032662</v>
      </c>
      <c r="G172" s="16">
        <f t="shared" si="26"/>
        <v>28010</v>
      </c>
      <c r="H172" s="16">
        <f t="shared" si="26"/>
        <v>3979623.545095</v>
      </c>
      <c r="I172" s="16">
        <f>I160+I162+I163+I164+I165+I166+I167+I168</f>
        <v>4279</v>
      </c>
      <c r="J172" s="16">
        <f t="shared" si="26"/>
        <v>364.15</v>
      </c>
      <c r="K172" s="16">
        <f t="shared" si="26"/>
        <v>1942.99</v>
      </c>
      <c r="L172" s="16">
        <f t="shared" si="26"/>
        <v>1347.9800000000002</v>
      </c>
      <c r="M172" s="16">
        <f t="shared" si="24"/>
        <v>44.140862624074515</v>
      </c>
      <c r="N172" s="168">
        <f>D172/D339*100</f>
        <v>7.4264446228982566</v>
      </c>
    </row>
    <row r="173" spans="1:14" ht="14.25" thickTop="1">
      <c r="A173" s="283" t="s">
        <v>41</v>
      </c>
      <c r="B173" s="200" t="s">
        <v>19</v>
      </c>
      <c r="C173" s="71">
        <v>102.5</v>
      </c>
      <c r="D173" s="106">
        <v>595.16</v>
      </c>
      <c r="E173" s="106">
        <v>524.63</v>
      </c>
      <c r="F173" s="12">
        <f>(D173-E173)/E173*100</f>
        <v>13.443760364447318</v>
      </c>
      <c r="G173" s="72">
        <v>6377</v>
      </c>
      <c r="H173" s="72">
        <v>482725.53</v>
      </c>
      <c r="I173" s="72">
        <v>1102</v>
      </c>
      <c r="J173" s="72">
        <v>103.49</v>
      </c>
      <c r="K173" s="107">
        <v>413.07</v>
      </c>
      <c r="L173" s="107">
        <v>175.37</v>
      </c>
      <c r="M173" s="31">
        <f t="shared" si="24"/>
        <v>135.54199692079604</v>
      </c>
      <c r="N173" s="167">
        <f>D173/D327*100</f>
        <v>1.4535300792432557</v>
      </c>
    </row>
    <row r="174" spans="1:14">
      <c r="A174" s="206"/>
      <c r="B174" s="200" t="s">
        <v>20</v>
      </c>
      <c r="C174" s="72">
        <v>45.27</v>
      </c>
      <c r="D174" s="107">
        <v>247.92</v>
      </c>
      <c r="E174" s="107">
        <v>245.31</v>
      </c>
      <c r="F174" s="12">
        <f>(D174-E174)/E174*100</f>
        <v>1.0639598874892933</v>
      </c>
      <c r="G174" s="72">
        <v>3119</v>
      </c>
      <c r="H174" s="72">
        <v>62340</v>
      </c>
      <c r="I174" s="72">
        <v>553</v>
      </c>
      <c r="J174" s="72">
        <v>64.099999999999994</v>
      </c>
      <c r="K174" s="107">
        <v>247.76</v>
      </c>
      <c r="L174" s="107">
        <v>80.86</v>
      </c>
      <c r="M174" s="31">
        <f t="shared" si="24"/>
        <v>206.40613405886717</v>
      </c>
      <c r="N174" s="167">
        <f>D174/D328*100</f>
        <v>1.9768964362010466</v>
      </c>
    </row>
    <row r="175" spans="1:14">
      <c r="A175" s="206"/>
      <c r="B175" s="200" t="s">
        <v>21</v>
      </c>
      <c r="C175" s="72">
        <v>0.38</v>
      </c>
      <c r="D175" s="107">
        <v>35.33</v>
      </c>
      <c r="E175" s="107">
        <v>23.49</v>
      </c>
      <c r="F175" s="12">
        <f>(D175-E175)/E175*100</f>
        <v>50.404427415921674</v>
      </c>
      <c r="G175" s="72">
        <v>16</v>
      </c>
      <c r="H175" s="72">
        <v>33697.19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167">
        <f>D175/D329*100</f>
        <v>1.6808688179794726</v>
      </c>
    </row>
    <row r="176" spans="1:14">
      <c r="A176" s="206"/>
      <c r="B176" s="200" t="s">
        <v>22</v>
      </c>
      <c r="C176" s="72">
        <v>0.02</v>
      </c>
      <c r="D176" s="107">
        <v>0.02</v>
      </c>
      <c r="E176" s="107">
        <v>0.01</v>
      </c>
      <c r="F176" s="12">
        <f>(D176-E176)/E176*100</f>
        <v>100</v>
      </c>
      <c r="G176" s="72">
        <v>2</v>
      </c>
      <c r="H176" s="72">
        <v>88.09</v>
      </c>
      <c r="I176" s="20">
        <v>0</v>
      </c>
      <c r="J176" s="20">
        <v>0</v>
      </c>
      <c r="K176" s="20">
        <v>0</v>
      </c>
      <c r="L176" s="107">
        <v>0</v>
      </c>
      <c r="M176" s="20">
        <v>0</v>
      </c>
      <c r="N176" s="167">
        <f>D176/D330*100</f>
        <v>1.1303803999585069E-3</v>
      </c>
    </row>
    <row r="177" spans="1:14">
      <c r="A177" s="206"/>
      <c r="B177" s="200" t="s">
        <v>23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167">
        <f>D177/D331*100</f>
        <v>0</v>
      </c>
    </row>
    <row r="178" spans="1:14">
      <c r="A178" s="206"/>
      <c r="B178" s="200" t="s">
        <v>24</v>
      </c>
      <c r="C178" s="72">
        <v>2.1</v>
      </c>
      <c r="D178" s="107">
        <v>22.92</v>
      </c>
      <c r="E178" s="107">
        <v>18.37</v>
      </c>
      <c r="F178" s="12">
        <f>(D178-E178)/E178*100</f>
        <v>24.768644529123574</v>
      </c>
      <c r="G178" s="72">
        <v>25</v>
      </c>
      <c r="H178" s="72">
        <v>14502.83</v>
      </c>
      <c r="I178" s="107">
        <v>6</v>
      </c>
      <c r="J178" s="72">
        <v>0.32</v>
      </c>
      <c r="K178" s="107">
        <v>0.59</v>
      </c>
      <c r="L178" s="107">
        <v>1.1200000000000001</v>
      </c>
      <c r="M178" s="31">
        <f>(K178-L178)/L178*100</f>
        <v>-47.321428571428584</v>
      </c>
      <c r="N178" s="167">
        <f>D178/D332*100</f>
        <v>0.45411353434214163</v>
      </c>
    </row>
    <row r="179" spans="1:14">
      <c r="A179" s="206"/>
      <c r="B179" s="200" t="s">
        <v>25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167">
        <f t="shared" ref="N179:N184" si="27">D179/D333*100</f>
        <v>0</v>
      </c>
    </row>
    <row r="180" spans="1:14">
      <c r="A180" s="206"/>
      <c r="B180" s="200" t="s">
        <v>26</v>
      </c>
      <c r="C180" s="72">
        <v>1.18</v>
      </c>
      <c r="D180" s="107">
        <v>9.4600000000000009</v>
      </c>
      <c r="E180" s="107">
        <v>37.75</v>
      </c>
      <c r="F180" s="12">
        <f>(D180-E180)/E180*100</f>
        <v>-74.940397350993365</v>
      </c>
      <c r="G180" s="72">
        <v>332</v>
      </c>
      <c r="H180" s="72">
        <v>31114.7</v>
      </c>
      <c r="I180" s="107">
        <v>24</v>
      </c>
      <c r="J180" s="72">
        <v>1.8</v>
      </c>
      <c r="K180" s="72">
        <v>5.38</v>
      </c>
      <c r="L180" s="107">
        <v>6.69</v>
      </c>
      <c r="M180" s="31">
        <f>(K180-L180)/L180*100</f>
        <v>-19.5814648729447</v>
      </c>
      <c r="N180" s="167">
        <f t="shared" si="27"/>
        <v>8.678118210365246E-2</v>
      </c>
    </row>
    <row r="181" spans="1:14">
      <c r="A181" s="206"/>
      <c r="B181" s="200" t="s">
        <v>27</v>
      </c>
      <c r="C181" s="72">
        <v>0.15</v>
      </c>
      <c r="D181" s="72">
        <v>0.15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167">
        <f t="shared" si="27"/>
        <v>1.265520175975136E-2</v>
      </c>
    </row>
    <row r="182" spans="1:14">
      <c r="A182" s="206"/>
      <c r="B182" s="14" t="s">
        <v>28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167">
        <f t="shared" si="27"/>
        <v>0</v>
      </c>
    </row>
    <row r="183" spans="1:14">
      <c r="A183" s="206"/>
      <c r="B183" s="14" t="s">
        <v>29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167">
        <f t="shared" si="27"/>
        <v>0</v>
      </c>
    </row>
    <row r="184" spans="1:14">
      <c r="A184" s="206"/>
      <c r="B184" s="14" t="s">
        <v>30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167">
        <f t="shared" si="27"/>
        <v>0</v>
      </c>
    </row>
    <row r="185" spans="1:14" ht="14.25" thickBot="1">
      <c r="A185" s="216"/>
      <c r="B185" s="15" t="s">
        <v>31</v>
      </c>
      <c r="C185" s="16">
        <f t="shared" ref="C185:L185" si="28">C173+C175+C176+C177+C178+C179+C180+C181</f>
        <v>106.33</v>
      </c>
      <c r="D185" s="16">
        <f>D173+D175+D176+D177+D178+D179+D180+D181</f>
        <v>663.04</v>
      </c>
      <c r="E185" s="16">
        <f t="shared" si="28"/>
        <v>604.25</v>
      </c>
      <c r="F185" s="17">
        <f>(D185-E185)/E185*100</f>
        <v>9.7294166321886575</v>
      </c>
      <c r="G185" s="16">
        <f t="shared" si="28"/>
        <v>6752</v>
      </c>
      <c r="H185" s="16">
        <f t="shared" si="28"/>
        <v>562128.34</v>
      </c>
      <c r="I185" s="16">
        <f t="shared" si="28"/>
        <v>1132</v>
      </c>
      <c r="J185" s="16">
        <f t="shared" si="28"/>
        <v>105.60999999999999</v>
      </c>
      <c r="K185" s="16">
        <f>K173+K175+K176+K177+K178+K179+K180+K181</f>
        <v>419.03999999999996</v>
      </c>
      <c r="L185" s="16">
        <f t="shared" si="28"/>
        <v>183.18</v>
      </c>
      <c r="M185" s="16">
        <f>(K185-L185)/L185*100</f>
        <v>128.75859810022925</v>
      </c>
      <c r="N185" s="168">
        <f>D185/D339*100</f>
        <v>0.95646057162669207</v>
      </c>
    </row>
    <row r="186" spans="1:14" ht="14.25" thickTop="1">
      <c r="A186" s="62"/>
      <c r="N186" s="170"/>
    </row>
    <row r="187" spans="1:14">
      <c r="A187" s="62"/>
      <c r="N187" s="170"/>
    </row>
    <row r="188" spans="1:14">
      <c r="A188" s="62"/>
      <c r="N188" s="170"/>
    </row>
    <row r="189" spans="1:14" s="57" customFormat="1" ht="18.75">
      <c r="A189" s="215" t="str">
        <f>A1</f>
        <v>2023年1-5月丹东市财产保险业务统计表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</row>
    <row r="190" spans="1:14" s="57" customFormat="1" ht="14.25" thickBot="1">
      <c r="A190" s="63"/>
      <c r="B190" s="59" t="s">
        <v>0</v>
      </c>
      <c r="C190" s="58"/>
      <c r="D190" s="58"/>
      <c r="F190" s="152"/>
      <c r="G190" s="73" t="str">
        <f>G2</f>
        <v>（2023年5月）</v>
      </c>
      <c r="H190" s="58"/>
      <c r="I190" s="58"/>
      <c r="J190" s="58"/>
      <c r="K190" s="58"/>
      <c r="L190" s="59" t="s">
        <v>1</v>
      </c>
      <c r="N190" s="152"/>
    </row>
    <row r="191" spans="1:14" ht="13.5" customHeight="1">
      <c r="A191" s="205" t="s">
        <v>116</v>
      </c>
      <c r="B191" s="163" t="s">
        <v>3</v>
      </c>
      <c r="C191" s="209" t="s">
        <v>4</v>
      </c>
      <c r="D191" s="209"/>
      <c r="E191" s="209"/>
      <c r="F191" s="210"/>
      <c r="G191" s="209" t="s">
        <v>5</v>
      </c>
      <c r="H191" s="209"/>
      <c r="I191" s="209" t="s">
        <v>6</v>
      </c>
      <c r="J191" s="209"/>
      <c r="K191" s="209"/>
      <c r="L191" s="209"/>
      <c r="M191" s="209"/>
      <c r="N191" s="212" t="s">
        <v>7</v>
      </c>
    </row>
    <row r="192" spans="1:14">
      <c r="A192" s="206"/>
      <c r="B192" s="58" t="s">
        <v>8</v>
      </c>
      <c r="C192" s="211" t="s">
        <v>9</v>
      </c>
      <c r="D192" s="211" t="s">
        <v>10</v>
      </c>
      <c r="E192" s="211" t="s">
        <v>11</v>
      </c>
      <c r="F192" s="194" t="s">
        <v>12</v>
      </c>
      <c r="G192" s="211" t="s">
        <v>13</v>
      </c>
      <c r="H192" s="211" t="s">
        <v>14</v>
      </c>
      <c r="I192" s="200" t="s">
        <v>13</v>
      </c>
      <c r="J192" s="211" t="s">
        <v>15</v>
      </c>
      <c r="K192" s="211"/>
      <c r="L192" s="211"/>
      <c r="M192" s="201" t="s">
        <v>12</v>
      </c>
      <c r="N192" s="213"/>
    </row>
    <row r="193" spans="1:14">
      <c r="A193" s="214"/>
      <c r="B193" s="164" t="s">
        <v>16</v>
      </c>
      <c r="C193" s="211"/>
      <c r="D193" s="211"/>
      <c r="E193" s="211"/>
      <c r="F193" s="195" t="s">
        <v>17</v>
      </c>
      <c r="G193" s="211"/>
      <c r="H193" s="211"/>
      <c r="I193" s="33" t="s">
        <v>18</v>
      </c>
      <c r="J193" s="200" t="s">
        <v>9</v>
      </c>
      <c r="K193" s="200" t="s">
        <v>10</v>
      </c>
      <c r="L193" s="200" t="s">
        <v>11</v>
      </c>
      <c r="M193" s="202" t="s">
        <v>17</v>
      </c>
      <c r="N193" s="193" t="s">
        <v>17</v>
      </c>
    </row>
    <row r="194" spans="1:14" ht="15" customHeight="1">
      <c r="A194" s="284" t="s">
        <v>42</v>
      </c>
      <c r="B194" s="200" t="s">
        <v>19</v>
      </c>
      <c r="C194" s="200">
        <v>224.15212899999995</v>
      </c>
      <c r="D194" s="32">
        <v>1234.687291</v>
      </c>
      <c r="E194" s="32">
        <v>1302.196543</v>
      </c>
      <c r="F194" s="153">
        <f>(D194-E194)/E194*100</f>
        <v>-5.1842598080065745</v>
      </c>
      <c r="G194" s="32">
        <v>9987</v>
      </c>
      <c r="H194" s="31">
        <v>986955.68614500004</v>
      </c>
      <c r="I194" s="31">
        <v>1377</v>
      </c>
      <c r="J194" s="31">
        <v>149.73991399999994</v>
      </c>
      <c r="K194" s="31">
        <v>594.12470099999996</v>
      </c>
      <c r="L194" s="31">
        <v>385.34202099999999</v>
      </c>
      <c r="M194" s="31">
        <f t="shared" ref="M194:M206" si="29">(K194-L194)/L194*100</f>
        <v>54.181134841766962</v>
      </c>
      <c r="N194" s="167">
        <f>D194/D327*100</f>
        <v>3.0154162173665413</v>
      </c>
    </row>
    <row r="195" spans="1:14" ht="15" customHeight="1">
      <c r="A195" s="206"/>
      <c r="B195" s="200" t="s">
        <v>20</v>
      </c>
      <c r="C195" s="200">
        <v>92.183680000000038</v>
      </c>
      <c r="D195" s="32">
        <v>457.56373200000002</v>
      </c>
      <c r="E195" s="32">
        <v>507.86903000000001</v>
      </c>
      <c r="F195" s="153">
        <f>(D195-E195)/E195*100</f>
        <v>-9.9051714179145733</v>
      </c>
      <c r="G195" s="32">
        <v>5168</v>
      </c>
      <c r="H195" s="31">
        <v>103360</v>
      </c>
      <c r="I195" s="31">
        <v>663</v>
      </c>
      <c r="J195" s="31">
        <v>26.639636999999993</v>
      </c>
      <c r="K195" s="31">
        <v>203.85017199999999</v>
      </c>
      <c r="L195" s="31">
        <v>149.311251</v>
      </c>
      <c r="M195" s="31">
        <f t="shared" si="29"/>
        <v>36.527000232554471</v>
      </c>
      <c r="N195" s="167">
        <f>D195/D328*100</f>
        <v>3.6485806353890404</v>
      </c>
    </row>
    <row r="196" spans="1:14" ht="15" customHeight="1">
      <c r="A196" s="206"/>
      <c r="B196" s="200" t="s">
        <v>21</v>
      </c>
      <c r="C196" s="200">
        <v>11.063490000000002</v>
      </c>
      <c r="D196" s="32">
        <v>28.090129000000001</v>
      </c>
      <c r="E196" s="32">
        <v>33.366746999999997</v>
      </c>
      <c r="F196" s="153">
        <f>(D196-E196)/E196*100</f>
        <v>-15.814001886369072</v>
      </c>
      <c r="G196" s="32">
        <v>363</v>
      </c>
      <c r="H196" s="31">
        <v>40421.120781999998</v>
      </c>
      <c r="I196" s="31">
        <v>2</v>
      </c>
      <c r="J196" s="31">
        <v>1.3022</v>
      </c>
      <c r="K196" s="31">
        <v>2.916852</v>
      </c>
      <c r="L196" s="31">
        <v>450.54930000000002</v>
      </c>
      <c r="M196" s="31">
        <f t="shared" si="29"/>
        <v>-99.352600925137381</v>
      </c>
      <c r="N196" s="167">
        <f>D196/D329*100</f>
        <v>1.3364229246849961</v>
      </c>
    </row>
    <row r="197" spans="1:14" ht="15" customHeight="1">
      <c r="A197" s="206"/>
      <c r="B197" s="200" t="s">
        <v>22</v>
      </c>
      <c r="C197" s="200">
        <v>3.2871780000000008</v>
      </c>
      <c r="D197" s="32">
        <v>27.270778</v>
      </c>
      <c r="E197" s="32">
        <v>30.843540000000001</v>
      </c>
      <c r="F197" s="153">
        <f>(D197-E197)/E197*100</f>
        <v>-11.583501764064698</v>
      </c>
      <c r="G197" s="32">
        <v>359</v>
      </c>
      <c r="H197" s="31">
        <v>240452.730847</v>
      </c>
      <c r="I197" s="31">
        <v>156</v>
      </c>
      <c r="J197" s="31">
        <v>1.016</v>
      </c>
      <c r="K197" s="31">
        <v>12.0822</v>
      </c>
      <c r="L197" s="31">
        <v>6.6208</v>
      </c>
      <c r="M197" s="31">
        <f t="shared" si="29"/>
        <v>82.4885210246496</v>
      </c>
      <c r="N197" s="167">
        <f>D197/D330*100</f>
        <v>1.5413176471409826</v>
      </c>
    </row>
    <row r="198" spans="1:14" ht="15" customHeight="1">
      <c r="A198" s="206"/>
      <c r="B198" s="200" t="s">
        <v>23</v>
      </c>
      <c r="C198" s="200">
        <v>0.1132080000000002</v>
      </c>
      <c r="D198" s="32">
        <v>3.849072</v>
      </c>
      <c r="E198" s="32">
        <v>0</v>
      </c>
      <c r="F198" s="20">
        <v>0</v>
      </c>
      <c r="G198" s="32">
        <v>34</v>
      </c>
      <c r="H198" s="31">
        <v>34000</v>
      </c>
      <c r="I198" s="31">
        <v>0</v>
      </c>
      <c r="J198" s="31">
        <v>0</v>
      </c>
      <c r="K198" s="31">
        <v>0</v>
      </c>
      <c r="L198" s="31">
        <v>0</v>
      </c>
      <c r="M198" s="20">
        <v>0</v>
      </c>
      <c r="N198" s="167">
        <f>D198/D331*100</f>
        <v>1.4637037222304492</v>
      </c>
    </row>
    <row r="199" spans="1:14" ht="15" customHeight="1">
      <c r="A199" s="206"/>
      <c r="B199" s="200" t="s">
        <v>24</v>
      </c>
      <c r="C199" s="200">
        <v>20.291899000000001</v>
      </c>
      <c r="D199" s="32">
        <v>129.494292</v>
      </c>
      <c r="E199" s="32">
        <v>118.79725000000001</v>
      </c>
      <c r="F199" s="153">
        <f>(D199-E199)/E199*100</f>
        <v>9.0044525441455878</v>
      </c>
      <c r="G199" s="32">
        <v>238</v>
      </c>
      <c r="H199" s="31">
        <v>223670.26823399999</v>
      </c>
      <c r="I199" s="31">
        <v>26</v>
      </c>
      <c r="J199" s="31">
        <v>1.9854599999999962</v>
      </c>
      <c r="K199" s="31">
        <v>65.838059999999999</v>
      </c>
      <c r="L199" s="31">
        <v>4.8049999999999997</v>
      </c>
      <c r="M199" s="31">
        <f t="shared" si="29"/>
        <v>1270.1989594172737</v>
      </c>
      <c r="N199" s="167">
        <f>D199/D332*100</f>
        <v>2.5656680024979632</v>
      </c>
    </row>
    <row r="200" spans="1:14" ht="15" customHeight="1">
      <c r="A200" s="206"/>
      <c r="B200" s="200" t="s">
        <v>25</v>
      </c>
      <c r="C200" s="200">
        <v>13.337999999999999</v>
      </c>
      <c r="D200" s="32">
        <v>13.337999999999999</v>
      </c>
      <c r="E200" s="32">
        <v>9.0525000000000002</v>
      </c>
      <c r="F200" s="20">
        <v>0</v>
      </c>
      <c r="G200" s="32">
        <v>1</v>
      </c>
      <c r="H200" s="31">
        <v>570</v>
      </c>
      <c r="I200" s="31">
        <v>2</v>
      </c>
      <c r="J200" s="31">
        <v>-3.2093100000000003</v>
      </c>
      <c r="K200" s="31">
        <v>2.8220000000000001</v>
      </c>
      <c r="L200" s="33">
        <v>4.2043179999999998</v>
      </c>
      <c r="M200" s="20">
        <v>0</v>
      </c>
      <c r="N200" s="167">
        <f t="shared" ref="N200:N203" si="30">D200/D333*100</f>
        <v>0.18762700123975168</v>
      </c>
    </row>
    <row r="201" spans="1:14" ht="15" customHeight="1">
      <c r="A201" s="206"/>
      <c r="B201" s="200" t="s">
        <v>26</v>
      </c>
      <c r="C201" s="200">
        <v>13.998799999999989</v>
      </c>
      <c r="D201" s="32">
        <v>193.7953</v>
      </c>
      <c r="E201" s="32">
        <v>168.10851</v>
      </c>
      <c r="F201" s="153">
        <f>(D201-E201)/E201*100</f>
        <v>15.27988678265009</v>
      </c>
      <c r="G201" s="32">
        <v>3005</v>
      </c>
      <c r="H201" s="31">
        <v>1579038.8802</v>
      </c>
      <c r="I201" s="31">
        <v>128</v>
      </c>
      <c r="J201" s="31">
        <v>39.357390000000002</v>
      </c>
      <c r="K201" s="31">
        <v>60.877346000000003</v>
      </c>
      <c r="L201" s="31">
        <v>35.644551999999997</v>
      </c>
      <c r="M201" s="31">
        <f t="shared" si="29"/>
        <v>70.790043875428722</v>
      </c>
      <c r="N201" s="167">
        <f t="shared" si="30"/>
        <v>1.7777785644959787</v>
      </c>
    </row>
    <row r="202" spans="1:14" ht="15" customHeight="1">
      <c r="A202" s="206"/>
      <c r="B202" s="200" t="s">
        <v>27</v>
      </c>
      <c r="C202" s="200">
        <v>113.79341499999998</v>
      </c>
      <c r="D202" s="32">
        <v>275.16591499999998</v>
      </c>
      <c r="E202" s="32">
        <v>1400.8370990000001</v>
      </c>
      <c r="F202" s="153">
        <f>(D202-E202)/E202*100</f>
        <v>-80.35703686057218</v>
      </c>
      <c r="G202" s="32">
        <v>326</v>
      </c>
      <c r="H202" s="31">
        <v>41817.608122999998</v>
      </c>
      <c r="I202" s="31">
        <v>86</v>
      </c>
      <c r="J202" s="31">
        <v>61.907328000000064</v>
      </c>
      <c r="K202" s="31">
        <v>570.57468100000006</v>
      </c>
      <c r="L202" s="31">
        <v>472.53842200000003</v>
      </c>
      <c r="M202" s="31">
        <f t="shared" si="29"/>
        <v>20.746727553934232</v>
      </c>
      <c r="N202" s="167">
        <f t="shared" si="30"/>
        <v>23.215201144877287</v>
      </c>
    </row>
    <row r="203" spans="1:14" ht="15" customHeight="1">
      <c r="A203" s="206"/>
      <c r="B203" s="14" t="s">
        <v>28</v>
      </c>
      <c r="C203" s="200">
        <v>0</v>
      </c>
      <c r="D203" s="32">
        <v>0</v>
      </c>
      <c r="E203" s="32">
        <v>0</v>
      </c>
      <c r="F203" s="20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20">
        <v>0</v>
      </c>
      <c r="N203" s="167">
        <f t="shared" si="30"/>
        <v>0</v>
      </c>
    </row>
    <row r="204" spans="1:14" ht="15" customHeight="1">
      <c r="A204" s="206"/>
      <c r="B204" s="14" t="s">
        <v>29</v>
      </c>
      <c r="C204" s="200">
        <v>3</v>
      </c>
      <c r="D204" s="32">
        <v>62</v>
      </c>
      <c r="E204" s="32">
        <v>0</v>
      </c>
      <c r="F204" s="20">
        <v>0</v>
      </c>
      <c r="G204" s="32">
        <v>22</v>
      </c>
      <c r="H204" s="31">
        <v>30956.335379</v>
      </c>
      <c r="I204" s="31">
        <v>0</v>
      </c>
      <c r="J204" s="31">
        <v>0</v>
      </c>
      <c r="K204" s="31">
        <v>0</v>
      </c>
      <c r="L204" s="34">
        <v>0</v>
      </c>
      <c r="M204" s="20">
        <v>0</v>
      </c>
      <c r="N204" s="167">
        <f>D204/D337*100</f>
        <v>28.763445379757457</v>
      </c>
    </row>
    <row r="205" spans="1:14" ht="15" customHeight="1">
      <c r="A205" s="206"/>
      <c r="B205" s="14" t="s">
        <v>30</v>
      </c>
      <c r="C205" s="200">
        <v>109.59123400000001</v>
      </c>
      <c r="D205" s="32">
        <v>197.34698700000001</v>
      </c>
      <c r="E205" s="32">
        <v>1400.8370990000001</v>
      </c>
      <c r="F205" s="153">
        <f>(D205-E205)/E205*100</f>
        <v>-85.912210124869048</v>
      </c>
      <c r="G205" s="32">
        <v>304</v>
      </c>
      <c r="H205" s="31">
        <v>3968.3727439999998</v>
      </c>
      <c r="I205" s="31">
        <v>86</v>
      </c>
      <c r="J205" s="31">
        <v>61.907328000000064</v>
      </c>
      <c r="K205" s="31">
        <v>570.57468100000006</v>
      </c>
      <c r="L205" s="31">
        <v>472.53842200000003</v>
      </c>
      <c r="M205" s="31">
        <f t="shared" si="29"/>
        <v>20.746727553934232</v>
      </c>
      <c r="N205" s="167">
        <f>D205/D338*100</f>
        <v>36.303657344224646</v>
      </c>
    </row>
    <row r="206" spans="1:14" ht="15" customHeight="1" thickBot="1">
      <c r="A206" s="216"/>
      <c r="B206" s="15" t="s">
        <v>31</v>
      </c>
      <c r="C206" s="16">
        <f>C194+C196+C197+C198+C199+C200+C201+C202</f>
        <v>400.03811899999994</v>
      </c>
      <c r="D206" s="16">
        <f t="shared" ref="D206:L206" si="31">D194+D196+D197+D198+D199+D200+D201+D202</f>
        <v>1905.690777</v>
      </c>
      <c r="E206" s="16">
        <f t="shared" si="31"/>
        <v>3063.2021890000005</v>
      </c>
      <c r="F206" s="154">
        <f>(D206-E206)/E206*100</f>
        <v>-37.787626822566246</v>
      </c>
      <c r="G206" s="16">
        <f t="shared" si="31"/>
        <v>14313</v>
      </c>
      <c r="H206" s="16">
        <f>H194+H196+H197+H198+H199+H200+H201+H202</f>
        <v>3146926.2943310002</v>
      </c>
      <c r="I206" s="16">
        <f t="shared" si="31"/>
        <v>1777</v>
      </c>
      <c r="J206" s="16">
        <f t="shared" si="31"/>
        <v>252.09898200000001</v>
      </c>
      <c r="K206" s="16">
        <f t="shared" si="31"/>
        <v>1309.2358399999998</v>
      </c>
      <c r="L206" s="16">
        <f t="shared" si="31"/>
        <v>1359.7044129999999</v>
      </c>
      <c r="M206" s="16">
        <f t="shared" si="29"/>
        <v>-3.7117312055087157</v>
      </c>
      <c r="N206" s="168">
        <f>D206/D339*100</f>
        <v>2.7490318682328896</v>
      </c>
    </row>
    <row r="207" spans="1:14" ht="14.25" thickTop="1">
      <c r="A207" s="283" t="s">
        <v>43</v>
      </c>
      <c r="B207" s="200" t="s">
        <v>19</v>
      </c>
      <c r="C207" s="82">
        <v>36.78</v>
      </c>
      <c r="D207" s="82">
        <v>136.96</v>
      </c>
      <c r="E207" s="82">
        <v>178.76</v>
      </c>
      <c r="F207" s="158">
        <f>(D207-E207)/E207*100</f>
        <v>-23.383307227567681</v>
      </c>
      <c r="G207" s="83">
        <v>1241</v>
      </c>
      <c r="H207" s="83">
        <v>137825.78</v>
      </c>
      <c r="I207" s="83">
        <v>129</v>
      </c>
      <c r="J207" s="83">
        <v>10.25</v>
      </c>
      <c r="K207" s="83">
        <v>61.54</v>
      </c>
      <c r="L207" s="83">
        <v>157.15</v>
      </c>
      <c r="M207" s="31">
        <f t="shared" ref="M207:M221" si="32">(K207-L207)/L207*100</f>
        <v>-60.839961819917285</v>
      </c>
      <c r="N207" s="167">
        <f>D207/D327*100</f>
        <v>0.33449069099596129</v>
      </c>
    </row>
    <row r="208" spans="1:14">
      <c r="A208" s="206"/>
      <c r="B208" s="200" t="s">
        <v>20</v>
      </c>
      <c r="C208" s="83">
        <v>7.28</v>
      </c>
      <c r="D208" s="83">
        <v>40.33</v>
      </c>
      <c r="E208" s="83">
        <v>68.989999999999995</v>
      </c>
      <c r="F208" s="158">
        <f>(D208-E208)/E208*100</f>
        <v>-41.542252500362373</v>
      </c>
      <c r="G208" s="83">
        <v>475</v>
      </c>
      <c r="H208" s="83">
        <v>9500</v>
      </c>
      <c r="I208" s="83">
        <v>57</v>
      </c>
      <c r="J208" s="83">
        <v>3.93</v>
      </c>
      <c r="K208" s="83">
        <v>25.08</v>
      </c>
      <c r="L208" s="83">
        <v>60.72</v>
      </c>
      <c r="M208" s="31">
        <f t="shared" si="32"/>
        <v>-58.695652173913047</v>
      </c>
      <c r="N208" s="167">
        <f>D208/D328*100</f>
        <v>0.32158854982247581</v>
      </c>
    </row>
    <row r="209" spans="1:14">
      <c r="A209" s="206"/>
      <c r="B209" s="200" t="s">
        <v>21</v>
      </c>
      <c r="C209" s="83">
        <v>1.74</v>
      </c>
      <c r="D209" s="83">
        <v>1.74</v>
      </c>
      <c r="E209" s="83">
        <v>0</v>
      </c>
      <c r="F209" s="200">
        <v>0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67">
        <f>D209/D329*100</f>
        <v>8.2782670344870718E-2</v>
      </c>
    </row>
    <row r="210" spans="1:14">
      <c r="A210" s="206"/>
      <c r="B210" s="200" t="s">
        <v>22</v>
      </c>
      <c r="C210" s="83">
        <v>0.02</v>
      </c>
      <c r="D210" s="83">
        <v>0.18</v>
      </c>
      <c r="E210" s="83">
        <v>0.35</v>
      </c>
      <c r="F210" s="158">
        <f>(D210-E210)/E210*100</f>
        <v>-48.571428571428569</v>
      </c>
      <c r="G210" s="83">
        <v>20</v>
      </c>
      <c r="H210" s="83">
        <v>242.6</v>
      </c>
      <c r="I210" s="83">
        <v>1</v>
      </c>
      <c r="J210" s="83">
        <v>7.0000000000000007E-2</v>
      </c>
      <c r="K210" s="83">
        <v>7.0000000000000007E-2</v>
      </c>
      <c r="L210" s="83">
        <v>0</v>
      </c>
      <c r="M210" s="31">
        <v>0</v>
      </c>
      <c r="N210" s="167">
        <f>D210/D330*100</f>
        <v>1.0173423599626561E-2</v>
      </c>
    </row>
    <row r="211" spans="1:14">
      <c r="A211" s="206"/>
      <c r="B211" s="200" t="s">
        <v>23</v>
      </c>
      <c r="C211" s="83">
        <v>0</v>
      </c>
      <c r="D211" s="83">
        <v>0</v>
      </c>
      <c r="E211" s="83">
        <v>0</v>
      </c>
      <c r="F211" s="200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67">
        <f>D211/D331*100</f>
        <v>0</v>
      </c>
    </row>
    <row r="212" spans="1:14">
      <c r="A212" s="206"/>
      <c r="B212" s="200" t="s">
        <v>24</v>
      </c>
      <c r="C212" s="83">
        <v>0</v>
      </c>
      <c r="D212" s="83">
        <v>1.53</v>
      </c>
      <c r="E212" s="83">
        <v>2.41</v>
      </c>
      <c r="F212" s="158">
        <f>(D212-E212)/E212*100</f>
        <v>-36.514522821576769</v>
      </c>
      <c r="G212" s="83">
        <v>4</v>
      </c>
      <c r="H212" s="83">
        <v>4949</v>
      </c>
      <c r="I212" s="83">
        <v>0</v>
      </c>
      <c r="J212" s="83">
        <v>0</v>
      </c>
      <c r="K212" s="83">
        <v>0</v>
      </c>
      <c r="L212" s="83">
        <v>0.08</v>
      </c>
      <c r="M212" s="31">
        <f>(K212-L212)/L212*100</f>
        <v>-100</v>
      </c>
      <c r="N212" s="167">
        <f>D212/D332*100</f>
        <v>3.0313861585666527E-2</v>
      </c>
    </row>
    <row r="213" spans="1:14">
      <c r="A213" s="206"/>
      <c r="B213" s="200" t="s">
        <v>25</v>
      </c>
      <c r="C213" s="84">
        <v>100.2</v>
      </c>
      <c r="D213" s="84">
        <v>475.74</v>
      </c>
      <c r="E213" s="84">
        <v>259.2</v>
      </c>
      <c r="F213" s="158">
        <f>(D213-E213)/E213*100</f>
        <v>83.541666666666686</v>
      </c>
      <c r="G213" s="84">
        <v>43</v>
      </c>
      <c r="H213" s="84">
        <v>8971.3799999999992</v>
      </c>
      <c r="I213" s="84">
        <v>156</v>
      </c>
      <c r="J213" s="84">
        <v>2.02</v>
      </c>
      <c r="K213" s="84">
        <v>29.83</v>
      </c>
      <c r="L213" s="84">
        <v>4.54</v>
      </c>
      <c r="M213" s="31">
        <f t="shared" si="32"/>
        <v>557.04845814977966</v>
      </c>
      <c r="N213" s="167">
        <f>D213/D333*100</f>
        <v>6.6922829187134099</v>
      </c>
    </row>
    <row r="214" spans="1:14">
      <c r="A214" s="206"/>
      <c r="B214" s="200" t="s">
        <v>26</v>
      </c>
      <c r="C214" s="83">
        <v>2.2599999999999998</v>
      </c>
      <c r="D214" s="83">
        <v>11.05</v>
      </c>
      <c r="E214" s="83">
        <v>3.33</v>
      </c>
      <c r="F214" s="158">
        <f>(D214-E214)/E214*100</f>
        <v>231.83183183183183</v>
      </c>
      <c r="G214" s="83">
        <v>466</v>
      </c>
      <c r="H214" s="83">
        <v>35798.410000000003</v>
      </c>
      <c r="I214" s="83">
        <v>4</v>
      </c>
      <c r="J214" s="83">
        <v>0</v>
      </c>
      <c r="K214" s="83">
        <v>6.31</v>
      </c>
      <c r="L214" s="83">
        <v>0.73</v>
      </c>
      <c r="M214" s="31">
        <f t="shared" si="32"/>
        <v>764.38356164383561</v>
      </c>
      <c r="N214" s="167">
        <f>D214/D334*100</f>
        <v>0.10136702560733189</v>
      </c>
    </row>
    <row r="215" spans="1:14">
      <c r="A215" s="206"/>
      <c r="B215" s="200" t="s">
        <v>27</v>
      </c>
      <c r="C215" s="85">
        <v>0</v>
      </c>
      <c r="D215" s="85">
        <v>0.27</v>
      </c>
      <c r="E215" s="85">
        <v>0.06</v>
      </c>
      <c r="F215" s="158">
        <f>(D215-E215)/E215*100</f>
        <v>350.00000000000006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67">
        <f>D215/D335*100</f>
        <v>2.2779363167552451E-2</v>
      </c>
    </row>
    <row r="216" spans="1:14">
      <c r="A216" s="206"/>
      <c r="B216" s="14" t="s">
        <v>28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167">
        <f t="shared" ref="N216:N218" si="33">D216/D336*100</f>
        <v>0</v>
      </c>
    </row>
    <row r="217" spans="1:14">
      <c r="A217" s="206"/>
      <c r="B217" s="14" t="s">
        <v>29</v>
      </c>
      <c r="C217" s="85">
        <v>0</v>
      </c>
      <c r="D217" s="85">
        <v>0.35</v>
      </c>
      <c r="E217" s="85">
        <v>0</v>
      </c>
      <c r="F217" s="31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67">
        <f t="shared" si="33"/>
        <v>0.16237428843411467</v>
      </c>
    </row>
    <row r="218" spans="1:14">
      <c r="A218" s="206"/>
      <c r="B218" s="14" t="s">
        <v>30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167">
        <f t="shared" si="33"/>
        <v>0</v>
      </c>
    </row>
    <row r="219" spans="1:14" ht="14.25" thickBot="1">
      <c r="A219" s="216"/>
      <c r="B219" s="15" t="s">
        <v>31</v>
      </c>
      <c r="C219" s="16">
        <f t="shared" ref="C219:L219" si="34">C207+C209+C210+C211+C212+C213+C214+C215</f>
        <v>141</v>
      </c>
      <c r="D219" s="16">
        <f t="shared" si="34"/>
        <v>627.47</v>
      </c>
      <c r="E219" s="16">
        <f t="shared" si="34"/>
        <v>444.10999999999996</v>
      </c>
      <c r="F219" s="154">
        <f>(D219-E219)/E219*100</f>
        <v>41.287068519060618</v>
      </c>
      <c r="G219" s="16">
        <f t="shared" si="34"/>
        <v>1781</v>
      </c>
      <c r="H219" s="16">
        <f t="shared" si="34"/>
        <v>190033.37</v>
      </c>
      <c r="I219" s="16">
        <f t="shared" si="34"/>
        <v>291</v>
      </c>
      <c r="J219" s="16">
        <f t="shared" si="34"/>
        <v>12.34</v>
      </c>
      <c r="K219" s="16">
        <f t="shared" si="34"/>
        <v>98.67</v>
      </c>
      <c r="L219" s="16">
        <f t="shared" si="34"/>
        <v>163.41999999999999</v>
      </c>
      <c r="M219" s="16">
        <f t="shared" si="32"/>
        <v>-39.621833312935991</v>
      </c>
      <c r="N219" s="168">
        <f>D219/D339*100</f>
        <v>0.905149485519125</v>
      </c>
    </row>
    <row r="220" spans="1:14" ht="14.25" thickTop="1">
      <c r="A220" s="283" t="s">
        <v>44</v>
      </c>
      <c r="B220" s="200" t="s">
        <v>19</v>
      </c>
      <c r="C220" s="71">
        <v>6.08</v>
      </c>
      <c r="D220" s="71">
        <v>22.09</v>
      </c>
      <c r="E220" s="71">
        <v>12.01</v>
      </c>
      <c r="F220" s="153">
        <f>(D220-E220)/E220*100</f>
        <v>83.930058284762694</v>
      </c>
      <c r="G220" s="72">
        <v>133</v>
      </c>
      <c r="H220" s="72">
        <v>12755.24</v>
      </c>
      <c r="I220" s="72">
        <v>8</v>
      </c>
      <c r="J220" s="72">
        <v>0</v>
      </c>
      <c r="K220" s="72">
        <v>1.06</v>
      </c>
      <c r="L220" s="72">
        <v>8.6</v>
      </c>
      <c r="M220" s="31">
        <f t="shared" si="32"/>
        <v>-87.674418604651166</v>
      </c>
      <c r="N220" s="167">
        <f>D220/D327*100</f>
        <v>5.3949323628072324E-2</v>
      </c>
    </row>
    <row r="221" spans="1:14">
      <c r="A221" s="206"/>
      <c r="B221" s="200" t="s">
        <v>20</v>
      </c>
      <c r="C221" s="72">
        <v>1.43</v>
      </c>
      <c r="D221" s="72">
        <v>5.91</v>
      </c>
      <c r="E221" s="72">
        <v>2.5</v>
      </c>
      <c r="F221" s="153">
        <f>(D221-E221)/E221*100</f>
        <v>136.4</v>
      </c>
      <c r="G221" s="72">
        <v>71</v>
      </c>
      <c r="H221" s="72">
        <v>1420</v>
      </c>
      <c r="I221" s="72">
        <v>4</v>
      </c>
      <c r="J221" s="72">
        <v>0</v>
      </c>
      <c r="K221" s="72">
        <v>0.59</v>
      </c>
      <c r="L221" s="72">
        <v>0.48</v>
      </c>
      <c r="M221" s="31">
        <f t="shared" si="32"/>
        <v>22.916666666666664</v>
      </c>
      <c r="N221" s="167">
        <f>D221/D328*100</f>
        <v>4.7125919401210824E-2</v>
      </c>
    </row>
    <row r="222" spans="1:14">
      <c r="A222" s="206"/>
      <c r="B222" s="200" t="s">
        <v>21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167">
        <f>D222/D329*100</f>
        <v>0</v>
      </c>
    </row>
    <row r="223" spans="1:14">
      <c r="A223" s="206"/>
      <c r="B223" s="200" t="s">
        <v>22</v>
      </c>
      <c r="C223" s="72">
        <v>0.42</v>
      </c>
      <c r="D223" s="72">
        <v>4.0999999999999996</v>
      </c>
      <c r="E223" s="72">
        <v>6.32</v>
      </c>
      <c r="F223" s="153">
        <f>(D223-E223)/E223*100</f>
        <v>-35.126582278481024</v>
      </c>
      <c r="G223" s="72">
        <v>410</v>
      </c>
      <c r="H223" s="72">
        <v>2538.11</v>
      </c>
      <c r="I223" s="72">
        <v>1</v>
      </c>
      <c r="J223" s="72">
        <v>0</v>
      </c>
      <c r="K223" s="72">
        <v>0.25</v>
      </c>
      <c r="L223" s="72">
        <v>0.41</v>
      </c>
      <c r="M223" s="72">
        <v>0</v>
      </c>
      <c r="N223" s="167">
        <f>D223/D330*100</f>
        <v>0.23172798199149391</v>
      </c>
    </row>
    <row r="224" spans="1:14">
      <c r="A224" s="206"/>
      <c r="B224" s="200" t="s">
        <v>23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167">
        <f t="shared" ref="N224:N231" si="35">D224/D331*100</f>
        <v>0</v>
      </c>
    </row>
    <row r="225" spans="1:14">
      <c r="A225" s="206"/>
      <c r="B225" s="200" t="s">
        <v>24</v>
      </c>
      <c r="C225" s="72">
        <v>26.64</v>
      </c>
      <c r="D225" s="72">
        <v>198.08</v>
      </c>
      <c r="E225" s="72">
        <v>183.76</v>
      </c>
      <c r="F225" s="153">
        <f>(D225-E225)/E225*100</f>
        <v>7.792773182411854</v>
      </c>
      <c r="G225" s="72">
        <v>613</v>
      </c>
      <c r="H225" s="72">
        <v>40343.1</v>
      </c>
      <c r="I225" s="72">
        <v>45</v>
      </c>
      <c r="J225" s="72">
        <v>5.3</v>
      </c>
      <c r="K225" s="72">
        <v>42.91</v>
      </c>
      <c r="L225" s="72">
        <v>55.52</v>
      </c>
      <c r="M225" s="31">
        <f>(K225-L225)/L225*100</f>
        <v>-22.712536023054767</v>
      </c>
      <c r="N225" s="167">
        <f t="shared" si="35"/>
        <v>3.9245553613652451</v>
      </c>
    </row>
    <row r="226" spans="1:14">
      <c r="A226" s="206"/>
      <c r="B226" s="200" t="s">
        <v>25</v>
      </c>
      <c r="C226" s="72">
        <v>0</v>
      </c>
      <c r="D226" s="74">
        <v>63.15</v>
      </c>
      <c r="E226" s="74">
        <v>113.59</v>
      </c>
      <c r="F226" s="153">
        <f>(D226-E226)/E226*100</f>
        <v>-44.405317369486752</v>
      </c>
      <c r="G226" s="74">
        <v>8</v>
      </c>
      <c r="H226" s="74">
        <v>1182.5</v>
      </c>
      <c r="I226" s="79">
        <v>427</v>
      </c>
      <c r="J226" s="72">
        <v>7.38</v>
      </c>
      <c r="K226" s="72">
        <v>109.76</v>
      </c>
      <c r="L226" s="79">
        <v>117.17</v>
      </c>
      <c r="M226" s="31">
        <f>(K226-L226)/L226*100</f>
        <v>-6.324144405564561</v>
      </c>
      <c r="N226" s="167">
        <f t="shared" si="35"/>
        <v>0.8883374665084961</v>
      </c>
    </row>
    <row r="227" spans="1:14">
      <c r="A227" s="206"/>
      <c r="B227" s="200" t="s">
        <v>26</v>
      </c>
      <c r="C227" s="72">
        <v>10.210000000000001</v>
      </c>
      <c r="D227" s="72">
        <v>33.4</v>
      </c>
      <c r="E227" s="72">
        <v>8.52</v>
      </c>
      <c r="F227" s="153">
        <f>(D227-E227)/E227*100</f>
        <v>292.01877934272301</v>
      </c>
      <c r="G227" s="72">
        <v>1598</v>
      </c>
      <c r="H227" s="72">
        <v>176233.68</v>
      </c>
      <c r="I227" s="72">
        <v>4</v>
      </c>
      <c r="J227" s="72">
        <v>0</v>
      </c>
      <c r="K227" s="72">
        <v>0.33</v>
      </c>
      <c r="L227" s="72">
        <v>0.27</v>
      </c>
      <c r="M227" s="72">
        <v>0</v>
      </c>
      <c r="N227" s="167">
        <f t="shared" si="35"/>
        <v>0.30639444844207098</v>
      </c>
    </row>
    <row r="228" spans="1:14">
      <c r="A228" s="206"/>
      <c r="B228" s="200" t="s">
        <v>27</v>
      </c>
      <c r="C228" s="72">
        <v>0.04</v>
      </c>
      <c r="D228" s="72">
        <v>0.19</v>
      </c>
      <c r="E228" s="72">
        <v>0.1</v>
      </c>
      <c r="F228" s="72">
        <v>0</v>
      </c>
      <c r="G228" s="72">
        <v>9</v>
      </c>
      <c r="H228" s="72">
        <v>989.6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167">
        <f t="shared" si="35"/>
        <v>1.602992222901839E-2</v>
      </c>
    </row>
    <row r="229" spans="1:14">
      <c r="A229" s="206"/>
      <c r="B229" s="14" t="s">
        <v>28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167">
        <f t="shared" si="35"/>
        <v>0</v>
      </c>
    </row>
    <row r="230" spans="1:14">
      <c r="A230" s="206"/>
      <c r="B230" s="14" t="s">
        <v>29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167">
        <f t="shared" si="35"/>
        <v>0</v>
      </c>
    </row>
    <row r="231" spans="1:14">
      <c r="A231" s="206"/>
      <c r="B231" s="14" t="s">
        <v>30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167">
        <f t="shared" si="35"/>
        <v>0</v>
      </c>
    </row>
    <row r="232" spans="1:14" ht="14.25" thickBot="1">
      <c r="A232" s="216"/>
      <c r="B232" s="15" t="s">
        <v>31</v>
      </c>
      <c r="C232" s="16">
        <f t="shared" ref="C232:L232" si="36">C220+C222+C223+C224+C225+C226+C227+C228</f>
        <v>43.39</v>
      </c>
      <c r="D232" s="16">
        <f>D220+D222+D223+D224+D225+D226+D227+D228</f>
        <v>321.01</v>
      </c>
      <c r="E232" s="16">
        <f t="shared" si="36"/>
        <v>324.29999999999995</v>
      </c>
      <c r="F232" s="17">
        <f>(D232-E232)/E232*100</f>
        <v>-1.0144927536231774</v>
      </c>
      <c r="G232" s="16">
        <f t="shared" si="36"/>
        <v>2771</v>
      </c>
      <c r="H232" s="16">
        <f t="shared" si="36"/>
        <v>234042.23</v>
      </c>
      <c r="I232" s="16">
        <f t="shared" si="36"/>
        <v>485</v>
      </c>
      <c r="J232" s="16">
        <f t="shared" si="36"/>
        <v>12.68</v>
      </c>
      <c r="K232" s="16">
        <f t="shared" si="36"/>
        <v>154.31000000000003</v>
      </c>
      <c r="L232" s="16">
        <f t="shared" si="36"/>
        <v>181.97</v>
      </c>
      <c r="M232" s="16">
        <f t="shared" ref="M232" si="37">(K232-L232)/L232*100</f>
        <v>-15.20030774303455</v>
      </c>
      <c r="N232" s="168">
        <f>D232/D339*100</f>
        <v>0.46306920864183826</v>
      </c>
    </row>
    <row r="233" spans="1:14" ht="14.25" thickTop="1"/>
    <row r="236" spans="1:14" s="57" customFormat="1" ht="18.75">
      <c r="A236" s="208" t="str">
        <f>A1</f>
        <v>2023年1-5月丹东市财产保险业务统计表</v>
      </c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</row>
    <row r="237" spans="1:14" s="57" customFormat="1" ht="14.25" thickBot="1">
      <c r="B237" s="59" t="s">
        <v>0</v>
      </c>
      <c r="C237" s="58"/>
      <c r="D237" s="58"/>
      <c r="F237" s="152"/>
      <c r="G237" s="73" t="str">
        <f>G2</f>
        <v>（2023年5月）</v>
      </c>
      <c r="H237" s="58"/>
      <c r="I237" s="58"/>
      <c r="J237" s="58"/>
      <c r="K237" s="58"/>
      <c r="L237" s="59" t="s">
        <v>1</v>
      </c>
      <c r="N237" s="166"/>
    </row>
    <row r="238" spans="1:14" ht="13.5" customHeight="1">
      <c r="A238" s="205" t="s">
        <v>117</v>
      </c>
      <c r="B238" s="163" t="s">
        <v>3</v>
      </c>
      <c r="C238" s="209" t="s">
        <v>4</v>
      </c>
      <c r="D238" s="209"/>
      <c r="E238" s="209"/>
      <c r="F238" s="210"/>
      <c r="G238" s="209" t="s">
        <v>5</v>
      </c>
      <c r="H238" s="209"/>
      <c r="I238" s="209" t="s">
        <v>6</v>
      </c>
      <c r="J238" s="209"/>
      <c r="K238" s="209"/>
      <c r="L238" s="209"/>
      <c r="M238" s="209"/>
      <c r="N238" s="212" t="s">
        <v>7</v>
      </c>
    </row>
    <row r="239" spans="1:14">
      <c r="A239" s="206"/>
      <c r="B239" s="58" t="s">
        <v>8</v>
      </c>
      <c r="C239" s="211" t="s">
        <v>9</v>
      </c>
      <c r="D239" s="211" t="s">
        <v>10</v>
      </c>
      <c r="E239" s="211" t="s">
        <v>11</v>
      </c>
      <c r="F239" s="194" t="s">
        <v>12</v>
      </c>
      <c r="G239" s="211" t="s">
        <v>13</v>
      </c>
      <c r="H239" s="211" t="s">
        <v>14</v>
      </c>
      <c r="I239" s="200" t="s">
        <v>13</v>
      </c>
      <c r="J239" s="211" t="s">
        <v>15</v>
      </c>
      <c r="K239" s="211"/>
      <c r="L239" s="211"/>
      <c r="M239" s="201" t="s">
        <v>12</v>
      </c>
      <c r="N239" s="213"/>
    </row>
    <row r="240" spans="1:14">
      <c r="A240" s="214"/>
      <c r="B240" s="164" t="s">
        <v>16</v>
      </c>
      <c r="C240" s="211"/>
      <c r="D240" s="211"/>
      <c r="E240" s="211"/>
      <c r="F240" s="195" t="s">
        <v>17</v>
      </c>
      <c r="G240" s="211"/>
      <c r="H240" s="211"/>
      <c r="I240" s="33" t="s">
        <v>18</v>
      </c>
      <c r="J240" s="200" t="s">
        <v>9</v>
      </c>
      <c r="K240" s="200" t="s">
        <v>10</v>
      </c>
      <c r="L240" s="200" t="s">
        <v>11</v>
      </c>
      <c r="M240" s="202" t="s">
        <v>17</v>
      </c>
      <c r="N240" s="193" t="s">
        <v>17</v>
      </c>
    </row>
    <row r="241" spans="1:14" ht="14.25" customHeight="1">
      <c r="A241" s="284" t="s">
        <v>45</v>
      </c>
      <c r="B241" s="200" t="s">
        <v>19</v>
      </c>
      <c r="C241" s="32">
        <v>20.387519000000001</v>
      </c>
      <c r="D241" s="32">
        <v>104.05570400000001</v>
      </c>
      <c r="E241" s="32">
        <v>129.48228800000001</v>
      </c>
      <c r="F241" s="153">
        <f>(D241-E241)/E241*100</f>
        <v>-19.637113610473119</v>
      </c>
      <c r="G241" s="31">
        <v>836</v>
      </c>
      <c r="H241" s="31">
        <v>83902.103000000003</v>
      </c>
      <c r="I241" s="31">
        <v>199</v>
      </c>
      <c r="J241" s="31">
        <v>43.486108000000002</v>
      </c>
      <c r="K241" s="31">
        <v>166.54111900000001</v>
      </c>
      <c r="L241" s="31">
        <v>132.137314</v>
      </c>
      <c r="M241" s="31">
        <f>(K241-L241)/L241*100</f>
        <v>26.036404069784563</v>
      </c>
      <c r="N241" s="167">
        <f>D241/D327*100</f>
        <v>0.25413014261851058</v>
      </c>
    </row>
    <row r="242" spans="1:14" ht="14.25" customHeight="1">
      <c r="A242" s="206"/>
      <c r="B242" s="200" t="s">
        <v>20</v>
      </c>
      <c r="C242" s="31">
        <v>6.0145340000000003</v>
      </c>
      <c r="D242" s="31">
        <v>30.295869</v>
      </c>
      <c r="E242" s="31">
        <v>39.578609999999998</v>
      </c>
      <c r="F242" s="153">
        <f>(D242-E242)/E242*100</f>
        <v>-23.453933829409365</v>
      </c>
      <c r="G242" s="31">
        <v>375</v>
      </c>
      <c r="H242" s="31">
        <v>7500</v>
      </c>
      <c r="I242" s="31">
        <v>84</v>
      </c>
      <c r="J242" s="31">
        <v>24.929511999999999</v>
      </c>
      <c r="K242" s="31">
        <v>75.444069999999996</v>
      </c>
      <c r="L242" s="31">
        <v>34.023294</v>
      </c>
      <c r="M242" s="31">
        <f>(K242-L242)/L242*100</f>
        <v>121.74240389540176</v>
      </c>
      <c r="N242" s="167">
        <f>D242/D328*100</f>
        <v>0.2415771033305654</v>
      </c>
    </row>
    <row r="243" spans="1:14" ht="14.25" customHeight="1">
      <c r="A243" s="206"/>
      <c r="B243" s="200" t="s">
        <v>21</v>
      </c>
      <c r="C243" s="31">
        <v>3.7735850000000002</v>
      </c>
      <c r="D243" s="31">
        <v>13.136336999999999</v>
      </c>
      <c r="E243" s="31">
        <v>15.657897</v>
      </c>
      <c r="F243" s="153">
        <f>(D243-E243)/E243*100</f>
        <v>-16.104078344620614</v>
      </c>
      <c r="G243" s="31">
        <v>8</v>
      </c>
      <c r="H243" s="31">
        <v>27980.799999999999</v>
      </c>
      <c r="I243" s="31">
        <v>0</v>
      </c>
      <c r="J243" s="31">
        <v>0</v>
      </c>
      <c r="K243" s="31">
        <v>0</v>
      </c>
      <c r="L243" s="31">
        <v>0</v>
      </c>
      <c r="M243" s="153">
        <v>0</v>
      </c>
      <c r="N243" s="167">
        <f>D243/D329*100</f>
        <v>0.62497761805179763</v>
      </c>
    </row>
    <row r="244" spans="1:14" ht="14.25" customHeight="1">
      <c r="A244" s="206"/>
      <c r="B244" s="200" t="s">
        <v>22</v>
      </c>
      <c r="C244" s="31">
        <v>0</v>
      </c>
      <c r="D244" s="31">
        <v>1.2579070000000001</v>
      </c>
      <c r="E244" s="31">
        <v>0</v>
      </c>
      <c r="F244" s="153">
        <v>0</v>
      </c>
      <c r="G244" s="31">
        <v>2</v>
      </c>
      <c r="H244" s="31">
        <v>1676.154</v>
      </c>
      <c r="I244" s="31">
        <v>0</v>
      </c>
      <c r="J244" s="31">
        <v>0</v>
      </c>
      <c r="K244" s="31">
        <v>0</v>
      </c>
      <c r="L244" s="31">
        <v>0</v>
      </c>
      <c r="M244" s="153">
        <v>0</v>
      </c>
      <c r="N244" s="167">
        <f>D244/D330*100</f>
        <v>7.1095670888530291E-2</v>
      </c>
    </row>
    <row r="245" spans="1:14" ht="14.25" customHeight="1">
      <c r="A245" s="206"/>
      <c r="B245" s="200" t="s">
        <v>23</v>
      </c>
      <c r="C245" s="31">
        <v>0</v>
      </c>
      <c r="D245" s="31">
        <v>0</v>
      </c>
      <c r="E245" s="31">
        <v>0</v>
      </c>
      <c r="F245" s="153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153">
        <v>0</v>
      </c>
      <c r="N245" s="167">
        <f t="shared" ref="N245:N252" si="38">D245/D331*100</f>
        <v>0</v>
      </c>
    </row>
    <row r="246" spans="1:14" ht="14.25" customHeight="1">
      <c r="A246" s="206"/>
      <c r="B246" s="200" t="s">
        <v>24</v>
      </c>
      <c r="C246" s="31">
        <v>1.428302</v>
      </c>
      <c r="D246" s="31">
        <v>21.819407000000002</v>
      </c>
      <c r="E246" s="31">
        <v>16.957844999999999</v>
      </c>
      <c r="F246" s="153">
        <f>(D246-E246)/E246*100</f>
        <v>28.6685130097604</v>
      </c>
      <c r="G246" s="31">
        <v>57</v>
      </c>
      <c r="H246" s="31">
        <v>6743.7474279999997</v>
      </c>
      <c r="I246" s="31">
        <v>3</v>
      </c>
      <c r="J246" s="31">
        <v>5.6549999999999899E-3</v>
      </c>
      <c r="K246" s="31">
        <v>0.140959</v>
      </c>
      <c r="L246" s="31">
        <v>1.7707000000000001E-2</v>
      </c>
      <c r="M246" s="31">
        <f>(K246-L246)/L246*100</f>
        <v>696.06370362003724</v>
      </c>
      <c r="N246" s="167">
        <f t="shared" si="38"/>
        <v>0.43230750567276027</v>
      </c>
    </row>
    <row r="247" spans="1:14" ht="14.25" customHeight="1">
      <c r="A247" s="206"/>
      <c r="B247" s="200" t="s">
        <v>25</v>
      </c>
      <c r="C247" s="33">
        <v>0</v>
      </c>
      <c r="D247" s="33">
        <v>0</v>
      </c>
      <c r="E247" s="33">
        <v>0</v>
      </c>
      <c r="F247" s="153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153">
        <v>0</v>
      </c>
      <c r="N247" s="167">
        <f t="shared" si="38"/>
        <v>0</v>
      </c>
    </row>
    <row r="248" spans="1:14" ht="14.25" customHeight="1">
      <c r="A248" s="206"/>
      <c r="B248" s="200" t="s">
        <v>26</v>
      </c>
      <c r="C248" s="31">
        <v>2.3137919999999998</v>
      </c>
      <c r="D248" s="31">
        <v>8.1257409999999997</v>
      </c>
      <c r="E248" s="31">
        <v>4.376773</v>
      </c>
      <c r="F248" s="153">
        <f>(D248-E248)/E248*100</f>
        <v>85.655984443333011</v>
      </c>
      <c r="G248" s="31">
        <v>383</v>
      </c>
      <c r="H248" s="31">
        <v>44726.14</v>
      </c>
      <c r="I248" s="31">
        <v>3</v>
      </c>
      <c r="J248" s="31">
        <v>7.9370000000000794E-3</v>
      </c>
      <c r="K248" s="31">
        <v>1.3891180000000001</v>
      </c>
      <c r="L248" s="31">
        <v>1.8789640000000001</v>
      </c>
      <c r="M248" s="31">
        <f t="shared" ref="M248" si="39">(K248-L248)/L248*100</f>
        <v>-26.070004534413645</v>
      </c>
      <c r="N248" s="167">
        <f t="shared" si="38"/>
        <v>7.454137520593182E-2</v>
      </c>
    </row>
    <row r="249" spans="1:14" ht="14.25" customHeight="1">
      <c r="A249" s="206"/>
      <c r="B249" s="200" t="s">
        <v>27</v>
      </c>
      <c r="C249" s="31">
        <v>0</v>
      </c>
      <c r="D249" s="31">
        <v>0</v>
      </c>
      <c r="E249" s="31">
        <v>0</v>
      </c>
      <c r="F249" s="153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153">
        <v>0</v>
      </c>
      <c r="N249" s="167">
        <f t="shared" si="38"/>
        <v>0</v>
      </c>
    </row>
    <row r="250" spans="1:14" ht="14.25" customHeight="1">
      <c r="A250" s="206"/>
      <c r="B250" s="14" t="s">
        <v>28</v>
      </c>
      <c r="C250" s="34">
        <v>0</v>
      </c>
      <c r="D250" s="34">
        <v>0</v>
      </c>
      <c r="E250" s="34">
        <v>0</v>
      </c>
      <c r="F250" s="153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53">
        <v>0</v>
      </c>
      <c r="N250" s="167">
        <f t="shared" si="38"/>
        <v>0</v>
      </c>
    </row>
    <row r="251" spans="1:14" ht="14.25" customHeight="1">
      <c r="A251" s="206"/>
      <c r="B251" s="14" t="s">
        <v>29</v>
      </c>
      <c r="C251" s="34">
        <v>0</v>
      </c>
      <c r="D251" s="34">
        <v>0</v>
      </c>
      <c r="E251" s="34">
        <v>0</v>
      </c>
      <c r="F251" s="153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153">
        <v>0</v>
      </c>
      <c r="N251" s="167">
        <f t="shared" si="38"/>
        <v>0</v>
      </c>
    </row>
    <row r="252" spans="1:14" ht="14.25" customHeight="1">
      <c r="A252" s="206"/>
      <c r="B252" s="14" t="s">
        <v>30</v>
      </c>
      <c r="C252" s="34">
        <v>0</v>
      </c>
      <c r="D252" s="34">
        <v>0</v>
      </c>
      <c r="E252" s="34">
        <v>0</v>
      </c>
      <c r="F252" s="153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53">
        <v>0</v>
      </c>
      <c r="N252" s="167">
        <f t="shared" si="38"/>
        <v>0</v>
      </c>
    </row>
    <row r="253" spans="1:14" ht="14.25" customHeight="1" thickBot="1">
      <c r="A253" s="216"/>
      <c r="B253" s="15" t="s">
        <v>31</v>
      </c>
      <c r="C253" s="16">
        <f t="shared" ref="C253:L253" si="40">C241+C243+C244+C245+C246+C247+C248+C249</f>
        <v>27.903198</v>
      </c>
      <c r="D253" s="16">
        <f t="shared" si="40"/>
        <v>148.39509600000002</v>
      </c>
      <c r="E253" s="16">
        <f>E241+E243+E244+E245+E246+E247+E248+E249</f>
        <v>166.47480300000001</v>
      </c>
      <c r="F253" s="154">
        <f>(D253-E253)/E253*100</f>
        <v>-10.860326412279932</v>
      </c>
      <c r="G253" s="16">
        <f t="shared" si="40"/>
        <v>1286</v>
      </c>
      <c r="H253" s="16">
        <f t="shared" si="40"/>
        <v>165028.94442800002</v>
      </c>
      <c r="I253" s="16">
        <f t="shared" si="40"/>
        <v>205</v>
      </c>
      <c r="J253" s="16">
        <f t="shared" si="40"/>
        <v>43.499699999999997</v>
      </c>
      <c r="K253" s="16">
        <f t="shared" si="40"/>
        <v>168.07119600000001</v>
      </c>
      <c r="L253" s="16">
        <f t="shared" si="40"/>
        <v>134.033985</v>
      </c>
      <c r="M253" s="16">
        <f t="shared" ref="M253:M259" si="41">(K253-L253)/L253*100</f>
        <v>25.394463202746685</v>
      </c>
      <c r="N253" s="168">
        <f>D253/D339*100</f>
        <v>0.21406560440811695</v>
      </c>
    </row>
    <row r="254" spans="1:14" ht="14.25" thickTop="1">
      <c r="A254" s="283" t="s">
        <v>46</v>
      </c>
      <c r="B254" s="200" t="s">
        <v>19</v>
      </c>
      <c r="C254" s="135">
        <v>100.14</v>
      </c>
      <c r="D254" s="135">
        <v>410.85309999999998</v>
      </c>
      <c r="E254" s="135">
        <v>514.43499999999995</v>
      </c>
      <c r="F254" s="153">
        <f>(D254-E254)/E254*100</f>
        <v>-20.135080233654392</v>
      </c>
      <c r="G254" s="132">
        <v>2253</v>
      </c>
      <c r="H254" s="133">
        <v>279410.90250000003</v>
      </c>
      <c r="I254" s="131">
        <v>572</v>
      </c>
      <c r="J254" s="131">
        <v>90.454800000000006</v>
      </c>
      <c r="K254" s="131">
        <v>366.59589999999997</v>
      </c>
      <c r="L254" s="131">
        <v>192.49549999999999</v>
      </c>
      <c r="M254" s="31">
        <f t="shared" si="41"/>
        <v>90.443880506297546</v>
      </c>
      <c r="N254" s="167">
        <f>D254/D327*100</f>
        <v>1.0034063764371552</v>
      </c>
    </row>
    <row r="255" spans="1:14">
      <c r="A255" s="206"/>
      <c r="B255" s="200" t="s">
        <v>20</v>
      </c>
      <c r="C255" s="131">
        <v>20.701799999999999</v>
      </c>
      <c r="D255" s="131">
        <v>103.5311</v>
      </c>
      <c r="E255" s="131">
        <v>120.8875</v>
      </c>
      <c r="F255" s="153">
        <f>(D255-E255)/E255*100</f>
        <v>-14.357481129149008</v>
      </c>
      <c r="G255" s="134">
        <v>1343</v>
      </c>
      <c r="H255" s="131">
        <v>0</v>
      </c>
      <c r="I255" s="131">
        <v>103</v>
      </c>
      <c r="J255" s="131">
        <v>9.5</v>
      </c>
      <c r="K255" s="131">
        <v>48.12</v>
      </c>
      <c r="L255" s="131">
        <v>54.13</v>
      </c>
      <c r="M255" s="31">
        <f t="shared" si="41"/>
        <v>-11.102900424903019</v>
      </c>
      <c r="N255" s="167">
        <f>D255/D328*100</f>
        <v>0.82554962337033788</v>
      </c>
    </row>
    <row r="256" spans="1:14">
      <c r="A256" s="206"/>
      <c r="B256" s="200" t="s">
        <v>21</v>
      </c>
      <c r="C256" s="131">
        <v>2.0000000000000001E-4</v>
      </c>
      <c r="D256" s="131">
        <v>31.550999999999998</v>
      </c>
      <c r="E256" s="131">
        <v>47.14</v>
      </c>
      <c r="F256" s="153">
        <f>(D256-E256)/E256*100</f>
        <v>-33.069579974543913</v>
      </c>
      <c r="G256" s="131">
        <v>0</v>
      </c>
      <c r="H256" s="23">
        <v>37765.684099999999</v>
      </c>
      <c r="I256" s="131">
        <v>17</v>
      </c>
      <c r="J256" s="131">
        <v>10.414400000000001</v>
      </c>
      <c r="K256" s="131">
        <v>22.505199999999999</v>
      </c>
      <c r="L256" s="131">
        <v>9.3114000000000008</v>
      </c>
      <c r="M256" s="31">
        <f t="shared" si="41"/>
        <v>141.69512640419268</v>
      </c>
      <c r="N256" s="167">
        <f>D256/D329*100</f>
        <v>1.5010781793396644</v>
      </c>
    </row>
    <row r="257" spans="1:14">
      <c r="A257" s="206"/>
      <c r="B257" s="200" t="s">
        <v>22</v>
      </c>
      <c r="C257" s="131">
        <v>2.7699999999999999E-2</v>
      </c>
      <c r="D257" s="131">
        <v>0.66310000000000002</v>
      </c>
      <c r="E257" s="131">
        <v>1.7632000000000001</v>
      </c>
      <c r="F257" s="153">
        <f>(D257-E257)/E257*100</f>
        <v>-62.392241379310342</v>
      </c>
      <c r="G257" s="131">
        <v>16</v>
      </c>
      <c r="H257" s="131">
        <v>4569.6000000000004</v>
      </c>
      <c r="I257" s="131">
        <v>3</v>
      </c>
      <c r="J257" s="131">
        <v>0</v>
      </c>
      <c r="K257" s="131">
        <v>1.3109999999999999</v>
      </c>
      <c r="L257" s="131">
        <v>0.1</v>
      </c>
      <c r="M257" s="31">
        <f t="shared" si="41"/>
        <v>1210.9999999999998</v>
      </c>
      <c r="N257" s="167">
        <f>D257/D330*100</f>
        <v>3.7477762160624303E-2</v>
      </c>
    </row>
    <row r="258" spans="1:14">
      <c r="A258" s="206"/>
      <c r="B258" s="200" t="s">
        <v>23</v>
      </c>
      <c r="C258" s="131">
        <v>0</v>
      </c>
      <c r="D258" s="131">
        <v>5.7</v>
      </c>
      <c r="E258" s="131">
        <v>8.5000000000000006E-2</v>
      </c>
      <c r="F258" s="131">
        <v>0</v>
      </c>
      <c r="G258" s="131">
        <v>0</v>
      </c>
      <c r="H258" s="131">
        <v>8060</v>
      </c>
      <c r="I258" s="131">
        <v>0</v>
      </c>
      <c r="J258" s="131">
        <v>0</v>
      </c>
      <c r="K258" s="131">
        <v>0</v>
      </c>
      <c r="L258" s="131">
        <v>1.2426999999999999</v>
      </c>
      <c r="M258" s="31">
        <f t="shared" si="41"/>
        <v>-100</v>
      </c>
      <c r="N258" s="167">
        <f t="shared" ref="N258:N265" si="42">D258/D331*100</f>
        <v>2.1675643419280179</v>
      </c>
    </row>
    <row r="259" spans="1:14">
      <c r="A259" s="206"/>
      <c r="B259" s="200" t="s">
        <v>24</v>
      </c>
      <c r="C259" s="131">
        <v>10.0321</v>
      </c>
      <c r="D259" s="131">
        <v>90.671700000000001</v>
      </c>
      <c r="E259" s="131">
        <v>108.6879</v>
      </c>
      <c r="F259" s="153">
        <f>(D259-E259)/E259*100</f>
        <v>-16.576086206468243</v>
      </c>
      <c r="G259" s="131">
        <v>37</v>
      </c>
      <c r="H259" s="131">
        <v>98772.7</v>
      </c>
      <c r="I259" s="131">
        <v>44</v>
      </c>
      <c r="J259" s="131">
        <v>34.8917</v>
      </c>
      <c r="K259" s="131">
        <v>161.6069</v>
      </c>
      <c r="L259" s="131">
        <v>19.011399999999998</v>
      </c>
      <c r="M259" s="31">
        <f t="shared" si="41"/>
        <v>750.052600018936</v>
      </c>
      <c r="N259" s="167">
        <f t="shared" si="42"/>
        <v>1.7964767081941693</v>
      </c>
    </row>
    <row r="260" spans="1:14">
      <c r="A260" s="206"/>
      <c r="B260" s="200" t="s">
        <v>25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67">
        <f t="shared" si="42"/>
        <v>0</v>
      </c>
    </row>
    <row r="261" spans="1:14">
      <c r="A261" s="206"/>
      <c r="B261" s="200" t="s">
        <v>26</v>
      </c>
      <c r="C261" s="131">
        <v>0.45069999999999999</v>
      </c>
      <c r="D261" s="131">
        <v>5.9345999999999997</v>
      </c>
      <c r="E261" s="131">
        <v>6.7588999999999997</v>
      </c>
      <c r="F261" s="153">
        <f>(D261-E261)/E261*100</f>
        <v>-12.195771501279795</v>
      </c>
      <c r="G261" s="131">
        <v>52</v>
      </c>
      <c r="H261" s="131">
        <v>8433.1</v>
      </c>
      <c r="I261" s="131">
        <v>0</v>
      </c>
      <c r="J261" s="131">
        <v>0</v>
      </c>
      <c r="K261" s="131">
        <v>0</v>
      </c>
      <c r="L261" s="131">
        <v>1.0119</v>
      </c>
      <c r="M261" s="31">
        <f>(K261-L261)/L261*100</f>
        <v>-100</v>
      </c>
      <c r="N261" s="167">
        <f t="shared" si="42"/>
        <v>5.4440972865997445E-2</v>
      </c>
    </row>
    <row r="262" spans="1:14">
      <c r="A262" s="206"/>
      <c r="B262" s="200" t="s">
        <v>27</v>
      </c>
      <c r="C262" s="41">
        <v>0</v>
      </c>
      <c r="D262" s="41">
        <v>2.1846999999999999</v>
      </c>
      <c r="E262" s="29">
        <v>2.0499999999999998</v>
      </c>
      <c r="F262" s="131">
        <v>0</v>
      </c>
      <c r="G262" s="41">
        <v>1</v>
      </c>
      <c r="H262" s="41">
        <v>154.38419999999999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67">
        <f t="shared" si="42"/>
        <v>0.18431879523019196</v>
      </c>
    </row>
    <row r="263" spans="1:14">
      <c r="A263" s="206"/>
      <c r="B263" s="14" t="s">
        <v>28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67">
        <f t="shared" si="42"/>
        <v>0</v>
      </c>
    </row>
    <row r="264" spans="1:14">
      <c r="A264" s="206"/>
      <c r="B264" s="14" t="s">
        <v>29</v>
      </c>
      <c r="C264" s="41">
        <v>0</v>
      </c>
      <c r="D264" s="41">
        <v>0</v>
      </c>
      <c r="E264" s="41">
        <v>0</v>
      </c>
      <c r="F264" s="13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131">
        <v>0</v>
      </c>
      <c r="N264" s="167">
        <f t="shared" si="42"/>
        <v>0</v>
      </c>
    </row>
    <row r="265" spans="1:14">
      <c r="A265" s="206"/>
      <c r="B265" s="14" t="s">
        <v>30</v>
      </c>
      <c r="C265" s="41">
        <v>0</v>
      </c>
      <c r="D265" s="41">
        <v>2.1846999999999999</v>
      </c>
      <c r="E265" s="41">
        <v>0</v>
      </c>
      <c r="F265" s="131">
        <v>0</v>
      </c>
      <c r="G265" s="41">
        <v>1</v>
      </c>
      <c r="H265" s="41">
        <v>154.38419999999999</v>
      </c>
      <c r="I265" s="41">
        <v>0</v>
      </c>
      <c r="J265" s="41">
        <v>0</v>
      </c>
      <c r="K265" s="41">
        <v>0</v>
      </c>
      <c r="L265" s="41">
        <v>0</v>
      </c>
      <c r="M265" s="131">
        <v>0</v>
      </c>
      <c r="N265" s="167">
        <f t="shared" si="42"/>
        <v>0.4018941530631403</v>
      </c>
    </row>
    <row r="266" spans="1:14" ht="14.25" thickBot="1">
      <c r="A266" s="216"/>
      <c r="B266" s="15" t="s">
        <v>31</v>
      </c>
      <c r="C266" s="16">
        <f t="shared" ref="C266:L266" si="43">C254+C256+C257+C258+C259+C260+C261+C262</f>
        <v>110.6507</v>
      </c>
      <c r="D266" s="16">
        <f t="shared" si="43"/>
        <v>547.55820000000006</v>
      </c>
      <c r="E266" s="16">
        <f t="shared" si="43"/>
        <v>680.92</v>
      </c>
      <c r="F266" s="154">
        <f>(D266-E266)/E266*100</f>
        <v>-19.585531339951817</v>
      </c>
      <c r="G266" s="16">
        <f t="shared" si="43"/>
        <v>2359</v>
      </c>
      <c r="H266" s="16">
        <f>H254+H256+H257+H258+H259+H260+H261+H262</f>
        <v>437166.37079999998</v>
      </c>
      <c r="I266" s="16">
        <f t="shared" si="43"/>
        <v>636</v>
      </c>
      <c r="J266" s="16">
        <f t="shared" si="43"/>
        <v>135.76089999999999</v>
      </c>
      <c r="K266" s="16">
        <f t="shared" si="43"/>
        <v>552.01900000000001</v>
      </c>
      <c r="L266" s="16">
        <f t="shared" si="43"/>
        <v>223.1729</v>
      </c>
      <c r="M266" s="16">
        <f>(K266-L266)/L266*100</f>
        <v>147.35037273790857</v>
      </c>
      <c r="N266" s="168">
        <f>D266/D339*100</f>
        <v>0.789873656145757</v>
      </c>
    </row>
    <row r="267" spans="1:14" ht="14.25" thickTop="1">
      <c r="A267" s="283" t="s">
        <v>47</v>
      </c>
      <c r="B267" s="200" t="s">
        <v>19</v>
      </c>
      <c r="C267" s="71">
        <v>30.5</v>
      </c>
      <c r="D267" s="71">
        <v>138.15</v>
      </c>
      <c r="E267" s="71">
        <v>235.27</v>
      </c>
      <c r="F267" s="12">
        <f>(D267-E267)/E267*100</f>
        <v>-41.280231223700433</v>
      </c>
      <c r="G267" s="72">
        <v>1115</v>
      </c>
      <c r="H267" s="72">
        <v>138060.34</v>
      </c>
      <c r="I267" s="72">
        <v>217</v>
      </c>
      <c r="J267" s="72">
        <v>33.619999999999997</v>
      </c>
      <c r="K267" s="72">
        <v>111.01</v>
      </c>
      <c r="L267" s="72">
        <v>105.29</v>
      </c>
      <c r="M267" s="31">
        <f>(K267-L267)/L267*100</f>
        <v>5.4326146832557685</v>
      </c>
      <c r="N267" s="167">
        <f>D267/D327*100</f>
        <v>0.33739696963414173</v>
      </c>
    </row>
    <row r="268" spans="1:14">
      <c r="A268" s="206"/>
      <c r="B268" s="200" t="s">
        <v>20</v>
      </c>
      <c r="C268" s="72">
        <v>10.36</v>
      </c>
      <c r="D268" s="72">
        <v>26.76</v>
      </c>
      <c r="E268" s="72">
        <v>92.3</v>
      </c>
      <c r="F268" s="12">
        <f>(D268-E268)/E268*100</f>
        <v>-71.00758396533044</v>
      </c>
      <c r="G268" s="72">
        <v>314</v>
      </c>
      <c r="H268" s="72">
        <v>6260</v>
      </c>
      <c r="I268" s="72">
        <v>105</v>
      </c>
      <c r="J268" s="72">
        <v>23.3</v>
      </c>
      <c r="K268" s="72">
        <v>45.27</v>
      </c>
      <c r="L268" s="72">
        <v>15.21</v>
      </c>
      <c r="M268" s="31">
        <f t="shared" ref="M268" si="44">(K268-L268)/L268*100</f>
        <v>197.63313609467457</v>
      </c>
      <c r="N268" s="167">
        <f>D268/D328*100</f>
        <v>0.21338233556284289</v>
      </c>
    </row>
    <row r="269" spans="1:14">
      <c r="A269" s="206"/>
      <c r="B269" s="200" t="s">
        <v>21</v>
      </c>
      <c r="C269" s="131">
        <v>0</v>
      </c>
      <c r="D269" s="131">
        <v>0</v>
      </c>
      <c r="E269" s="131">
        <v>0</v>
      </c>
      <c r="F269" s="131">
        <v>0</v>
      </c>
      <c r="G269" s="131">
        <v>0</v>
      </c>
      <c r="H269" s="131">
        <v>0</v>
      </c>
      <c r="I269" s="131">
        <v>0</v>
      </c>
      <c r="J269" s="131">
        <v>0</v>
      </c>
      <c r="K269" s="131">
        <v>0</v>
      </c>
      <c r="L269" s="131">
        <v>0</v>
      </c>
      <c r="M269" s="131">
        <v>0</v>
      </c>
      <c r="N269" s="167">
        <f>D269/D329*100</f>
        <v>0</v>
      </c>
    </row>
    <row r="270" spans="1:14">
      <c r="A270" s="206"/>
      <c r="B270" s="200" t="s">
        <v>22</v>
      </c>
      <c r="C270" s="131">
        <v>0</v>
      </c>
      <c r="D270" s="72">
        <v>2E-3</v>
      </c>
      <c r="E270" s="72">
        <v>0.1</v>
      </c>
      <c r="F270" s="131">
        <v>0</v>
      </c>
      <c r="G270" s="72">
        <v>6</v>
      </c>
      <c r="H270" s="72">
        <v>66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67">
        <f>D270/D330*100</f>
        <v>1.130380399958507E-4</v>
      </c>
    </row>
    <row r="271" spans="1:14">
      <c r="A271" s="206"/>
      <c r="B271" s="200" t="s">
        <v>23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67">
        <f>D271/D331*100</f>
        <v>0</v>
      </c>
    </row>
    <row r="272" spans="1:14">
      <c r="A272" s="206"/>
      <c r="B272" s="200" t="s">
        <v>24</v>
      </c>
      <c r="C272" s="72">
        <v>0.55000000000000004</v>
      </c>
      <c r="D272" s="72">
        <v>0.76</v>
      </c>
      <c r="E272" s="72">
        <v>2.06</v>
      </c>
      <c r="F272" s="12">
        <f>(D272-E272)/E272*100</f>
        <v>-63.10679611650486</v>
      </c>
      <c r="G272" s="72">
        <v>17</v>
      </c>
      <c r="H272" s="72">
        <v>1470</v>
      </c>
      <c r="I272" s="72">
        <v>2</v>
      </c>
      <c r="J272" s="131">
        <v>0</v>
      </c>
      <c r="K272" s="72">
        <v>12.92</v>
      </c>
      <c r="L272" s="131">
        <v>0</v>
      </c>
      <c r="M272" s="131">
        <v>0</v>
      </c>
      <c r="N272" s="167">
        <f>D272/D332*100</f>
        <v>1.5057865885690559E-2</v>
      </c>
    </row>
    <row r="273" spans="1:14">
      <c r="A273" s="206"/>
      <c r="B273" s="200" t="s">
        <v>25</v>
      </c>
      <c r="C273" s="131">
        <v>0</v>
      </c>
      <c r="D273" s="131">
        <v>0</v>
      </c>
      <c r="E273" s="131">
        <v>0</v>
      </c>
      <c r="F273" s="131">
        <v>0</v>
      </c>
      <c r="G273" s="131">
        <v>0</v>
      </c>
      <c r="H273" s="131">
        <v>0</v>
      </c>
      <c r="I273" s="131">
        <v>0</v>
      </c>
      <c r="J273" s="131">
        <v>0</v>
      </c>
      <c r="K273" s="131">
        <v>0</v>
      </c>
      <c r="L273" s="131">
        <v>0</v>
      </c>
      <c r="M273" s="131">
        <v>0</v>
      </c>
      <c r="N273" s="167">
        <f t="shared" ref="N273:N278" si="45">D273/D333*100</f>
        <v>0</v>
      </c>
    </row>
    <row r="274" spans="1:14">
      <c r="A274" s="206"/>
      <c r="B274" s="200" t="s">
        <v>26</v>
      </c>
      <c r="C274" s="72">
        <v>0.66</v>
      </c>
      <c r="D274" s="72">
        <v>1.02</v>
      </c>
      <c r="E274" s="72">
        <v>2.21</v>
      </c>
      <c r="F274" s="12">
        <f>(D274-E274)/E274*100</f>
        <v>-53.846153846153847</v>
      </c>
      <c r="G274" s="72">
        <v>52</v>
      </c>
      <c r="H274" s="72">
        <v>5413.1</v>
      </c>
      <c r="I274" s="72">
        <v>1</v>
      </c>
      <c r="J274" s="72">
        <v>0.4</v>
      </c>
      <c r="K274" s="72">
        <v>0.4</v>
      </c>
      <c r="L274" s="72">
        <v>28.71</v>
      </c>
      <c r="M274" s="31">
        <f>(K274-L274)/L274*100</f>
        <v>-98.606757227446877</v>
      </c>
      <c r="N274" s="167">
        <f t="shared" si="45"/>
        <v>9.3569562099075597E-3</v>
      </c>
    </row>
    <row r="275" spans="1:14">
      <c r="A275" s="206"/>
      <c r="B275" s="200" t="s">
        <v>27</v>
      </c>
      <c r="C275" s="131">
        <v>0</v>
      </c>
      <c r="D275" s="131">
        <v>0</v>
      </c>
      <c r="E275" s="131">
        <v>0</v>
      </c>
      <c r="F275" s="131">
        <v>0</v>
      </c>
      <c r="G275" s="131">
        <v>0</v>
      </c>
      <c r="H275" s="131">
        <v>0</v>
      </c>
      <c r="I275" s="131">
        <v>0</v>
      </c>
      <c r="J275" s="131">
        <v>0</v>
      </c>
      <c r="K275" s="131">
        <v>0</v>
      </c>
      <c r="L275" s="131">
        <v>0</v>
      </c>
      <c r="M275" s="131">
        <v>0</v>
      </c>
      <c r="N275" s="167">
        <f t="shared" si="45"/>
        <v>0</v>
      </c>
    </row>
    <row r="276" spans="1:14">
      <c r="A276" s="206"/>
      <c r="B276" s="14" t="s">
        <v>28</v>
      </c>
      <c r="C276" s="131">
        <v>0</v>
      </c>
      <c r="D276" s="131">
        <v>0</v>
      </c>
      <c r="E276" s="131">
        <v>0</v>
      </c>
      <c r="F276" s="131">
        <v>0</v>
      </c>
      <c r="G276" s="131">
        <v>0</v>
      </c>
      <c r="H276" s="131">
        <v>0</v>
      </c>
      <c r="I276" s="131">
        <v>0</v>
      </c>
      <c r="J276" s="131">
        <v>0</v>
      </c>
      <c r="K276" s="131">
        <v>0</v>
      </c>
      <c r="L276" s="131">
        <v>0</v>
      </c>
      <c r="M276" s="131">
        <v>0</v>
      </c>
      <c r="N276" s="167">
        <f t="shared" si="45"/>
        <v>0</v>
      </c>
    </row>
    <row r="277" spans="1:14">
      <c r="A277" s="206"/>
      <c r="B277" s="14" t="s">
        <v>29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0</v>
      </c>
      <c r="I277" s="131">
        <v>0</v>
      </c>
      <c r="J277" s="131">
        <v>0</v>
      </c>
      <c r="K277" s="131">
        <v>0</v>
      </c>
      <c r="L277" s="131">
        <v>0</v>
      </c>
      <c r="M277" s="131">
        <v>0</v>
      </c>
      <c r="N277" s="167">
        <f t="shared" si="45"/>
        <v>0</v>
      </c>
    </row>
    <row r="278" spans="1:14">
      <c r="A278" s="206"/>
      <c r="B278" s="14" t="s">
        <v>30</v>
      </c>
      <c r="C278" s="131">
        <v>0</v>
      </c>
      <c r="D278" s="131">
        <v>0</v>
      </c>
      <c r="E278" s="131">
        <v>0</v>
      </c>
      <c r="F278" s="131">
        <v>0</v>
      </c>
      <c r="G278" s="131">
        <v>0</v>
      </c>
      <c r="H278" s="131">
        <v>0</v>
      </c>
      <c r="I278" s="131">
        <v>0</v>
      </c>
      <c r="J278" s="131">
        <v>0</v>
      </c>
      <c r="K278" s="131">
        <v>0</v>
      </c>
      <c r="L278" s="131">
        <v>0</v>
      </c>
      <c r="M278" s="131">
        <v>0</v>
      </c>
      <c r="N278" s="167">
        <f t="shared" si="45"/>
        <v>0</v>
      </c>
    </row>
    <row r="279" spans="1:14" ht="14.25" thickBot="1">
      <c r="A279" s="216"/>
      <c r="B279" s="15" t="s">
        <v>31</v>
      </c>
      <c r="C279" s="16">
        <f>C267+C269+C270+C271+C272+C273+C274+C275</f>
        <v>31.71</v>
      </c>
      <c r="D279" s="16">
        <f t="shared" ref="D279:L279" si="46">D267+D269+D270+D271+D272+D273+D274+D275</f>
        <v>139.93200000000002</v>
      </c>
      <c r="E279" s="16">
        <f t="shared" si="46"/>
        <v>239.64000000000001</v>
      </c>
      <c r="F279" s="17">
        <f>(D279-E279)/E279*100</f>
        <v>-41.60741111667501</v>
      </c>
      <c r="G279" s="16">
        <f t="shared" si="46"/>
        <v>1190</v>
      </c>
      <c r="H279" s="16">
        <f t="shared" si="46"/>
        <v>145009.44</v>
      </c>
      <c r="I279" s="16">
        <f t="shared" si="46"/>
        <v>220</v>
      </c>
      <c r="J279" s="16">
        <f t="shared" si="46"/>
        <v>34.019999999999996</v>
      </c>
      <c r="K279" s="16">
        <f t="shared" si="46"/>
        <v>124.33000000000001</v>
      </c>
      <c r="L279" s="16">
        <f t="shared" si="46"/>
        <v>134</v>
      </c>
      <c r="M279" s="16">
        <f t="shared" ref="M279" si="47">(K279-L279)/L279*100</f>
        <v>-7.2164179104477517</v>
      </c>
      <c r="N279" s="168">
        <f>D279/D339*100</f>
        <v>0.20185726458262898</v>
      </c>
    </row>
    <row r="280" spans="1:14" ht="14.25" thickTop="1">
      <c r="A280" s="64"/>
      <c r="B280" s="65"/>
      <c r="C280" s="66"/>
      <c r="D280" s="66"/>
      <c r="E280" s="66"/>
      <c r="F280" s="159"/>
      <c r="G280" s="66"/>
      <c r="H280" s="66"/>
      <c r="I280" s="66"/>
      <c r="J280" s="66"/>
      <c r="K280" s="66"/>
      <c r="L280" s="66"/>
      <c r="M280" s="66"/>
      <c r="N280" s="152"/>
    </row>
    <row r="281" spans="1:14">
      <c r="A281" s="86"/>
      <c r="B281" s="86"/>
      <c r="C281" s="86"/>
      <c r="D281" s="86"/>
      <c r="E281" s="86"/>
      <c r="F281" s="160"/>
      <c r="G281" s="86"/>
      <c r="H281" s="86"/>
      <c r="I281" s="86"/>
      <c r="J281" s="86"/>
      <c r="K281" s="86"/>
      <c r="L281" s="86"/>
      <c r="M281" s="86"/>
      <c r="N281" s="160"/>
    </row>
    <row r="282" spans="1:14">
      <c r="A282" s="86"/>
      <c r="B282" s="86"/>
      <c r="C282" s="86"/>
      <c r="D282" s="86"/>
      <c r="E282" s="86"/>
      <c r="F282" s="160"/>
      <c r="G282" s="86"/>
      <c r="H282" s="86"/>
      <c r="I282" s="86"/>
      <c r="J282" s="86"/>
      <c r="K282" s="86"/>
      <c r="L282" s="86"/>
      <c r="M282" s="86"/>
      <c r="N282" s="160"/>
    </row>
    <row r="283" spans="1:14" ht="18.75">
      <c r="A283" s="208" t="str">
        <f>A1</f>
        <v>2023年1-5月丹东市财产保险业务统计表</v>
      </c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</row>
    <row r="284" spans="1:14" ht="14.25" thickBot="1">
      <c r="A284" s="57"/>
      <c r="B284" s="59" t="s">
        <v>0</v>
      </c>
      <c r="C284" s="58"/>
      <c r="D284" s="58"/>
      <c r="E284" s="57"/>
      <c r="F284" s="152"/>
      <c r="G284" s="73" t="str">
        <f>G2</f>
        <v>（2023年5月）</v>
      </c>
      <c r="H284" s="58"/>
      <c r="I284" s="58"/>
      <c r="J284" s="58"/>
      <c r="K284" s="58"/>
      <c r="L284" s="59" t="s">
        <v>1</v>
      </c>
      <c r="M284" s="57"/>
      <c r="N284" s="166"/>
    </row>
    <row r="285" spans="1:14" ht="13.5" customHeight="1">
      <c r="A285" s="205" t="s">
        <v>117</v>
      </c>
      <c r="B285" s="163" t="s">
        <v>3</v>
      </c>
      <c r="C285" s="209" t="s">
        <v>4</v>
      </c>
      <c r="D285" s="209"/>
      <c r="E285" s="209"/>
      <c r="F285" s="210"/>
      <c r="G285" s="209" t="s">
        <v>5</v>
      </c>
      <c r="H285" s="209"/>
      <c r="I285" s="209" t="s">
        <v>6</v>
      </c>
      <c r="J285" s="209"/>
      <c r="K285" s="209"/>
      <c r="L285" s="209"/>
      <c r="M285" s="209"/>
      <c r="N285" s="212" t="s">
        <v>7</v>
      </c>
    </row>
    <row r="286" spans="1:14">
      <c r="A286" s="206"/>
      <c r="B286" s="58" t="s">
        <v>8</v>
      </c>
      <c r="C286" s="211" t="s">
        <v>9</v>
      </c>
      <c r="D286" s="211" t="s">
        <v>10</v>
      </c>
      <c r="E286" s="211" t="s">
        <v>11</v>
      </c>
      <c r="F286" s="194" t="s">
        <v>12</v>
      </c>
      <c r="G286" s="211" t="s">
        <v>13</v>
      </c>
      <c r="H286" s="211" t="s">
        <v>14</v>
      </c>
      <c r="I286" s="200" t="s">
        <v>13</v>
      </c>
      <c r="J286" s="211" t="s">
        <v>15</v>
      </c>
      <c r="K286" s="211"/>
      <c r="L286" s="211"/>
      <c r="M286" s="201" t="s">
        <v>12</v>
      </c>
      <c r="N286" s="213"/>
    </row>
    <row r="287" spans="1:14">
      <c r="A287" s="214"/>
      <c r="B287" s="164" t="s">
        <v>16</v>
      </c>
      <c r="C287" s="211"/>
      <c r="D287" s="211"/>
      <c r="E287" s="211"/>
      <c r="F287" s="195" t="s">
        <v>17</v>
      </c>
      <c r="G287" s="211"/>
      <c r="H287" s="211"/>
      <c r="I287" s="33" t="s">
        <v>18</v>
      </c>
      <c r="J287" s="200" t="s">
        <v>9</v>
      </c>
      <c r="K287" s="200" t="s">
        <v>10</v>
      </c>
      <c r="L287" s="200" t="s">
        <v>11</v>
      </c>
      <c r="M287" s="202" t="s">
        <v>17</v>
      </c>
      <c r="N287" s="193" t="s">
        <v>17</v>
      </c>
    </row>
    <row r="288" spans="1:14" ht="14.25" customHeight="1">
      <c r="A288" s="206" t="s">
        <v>118</v>
      </c>
      <c r="B288" s="200" t="s">
        <v>19</v>
      </c>
      <c r="C288" s="19">
        <v>15.21</v>
      </c>
      <c r="D288" s="19">
        <v>90.69</v>
      </c>
      <c r="E288" s="19">
        <v>153.38</v>
      </c>
      <c r="F288" s="12">
        <f>(D288-E288)/E288*100</f>
        <v>-40.872343199895681</v>
      </c>
      <c r="G288" s="20">
        <v>577</v>
      </c>
      <c r="H288" s="20">
        <v>62354.29</v>
      </c>
      <c r="I288" s="20">
        <v>70</v>
      </c>
      <c r="J288" s="20">
        <v>29.9</v>
      </c>
      <c r="K288" s="20">
        <v>55</v>
      </c>
      <c r="L288" s="20">
        <v>62.06</v>
      </c>
      <c r="M288" s="31">
        <f>(K288-L288)/L288*100</f>
        <v>-11.37608765710603</v>
      </c>
      <c r="N288" s="167">
        <f>D288/D327*100</f>
        <v>0.22148773924082743</v>
      </c>
    </row>
    <row r="289" spans="1:14" ht="14.25" customHeight="1">
      <c r="A289" s="206"/>
      <c r="B289" s="200" t="s">
        <v>20</v>
      </c>
      <c r="C289" s="20">
        <v>4.1100000000000003</v>
      </c>
      <c r="D289" s="20">
        <v>21.07</v>
      </c>
      <c r="E289" s="20">
        <v>74.66</v>
      </c>
      <c r="F289" s="12">
        <f>(D289-E289)/E289*100</f>
        <v>-71.778730243771761</v>
      </c>
      <c r="G289" s="20">
        <v>167</v>
      </c>
      <c r="H289" s="20">
        <v>3380</v>
      </c>
      <c r="I289" s="20">
        <v>27</v>
      </c>
      <c r="J289" s="20">
        <v>20.74</v>
      </c>
      <c r="K289" s="20">
        <v>28.84</v>
      </c>
      <c r="L289" s="20">
        <v>16.09</v>
      </c>
      <c r="M289" s="31">
        <f>(K289-L289)/L289*100</f>
        <v>79.241765071472969</v>
      </c>
      <c r="N289" s="167">
        <f>D289/D328*100</f>
        <v>0.16801068050482434</v>
      </c>
    </row>
    <row r="290" spans="1:14" ht="14.25" customHeight="1">
      <c r="A290" s="206"/>
      <c r="B290" s="200" t="s">
        <v>21</v>
      </c>
      <c r="C290" s="20">
        <v>0</v>
      </c>
      <c r="D290" s="20">
        <v>4.55</v>
      </c>
      <c r="E290" s="20">
        <v>5</v>
      </c>
      <c r="F290" s="12">
        <f>(D290-E290)/E290*100</f>
        <v>-9.0000000000000036</v>
      </c>
      <c r="G290" s="20">
        <v>2</v>
      </c>
      <c r="H290" s="20">
        <v>642.54</v>
      </c>
      <c r="I290" s="20">
        <v>0</v>
      </c>
      <c r="J290" s="20">
        <v>0</v>
      </c>
      <c r="K290" s="20">
        <v>0</v>
      </c>
      <c r="L290" s="20">
        <v>0.38</v>
      </c>
      <c r="M290" s="20">
        <v>0</v>
      </c>
      <c r="N290" s="167">
        <f>D290/D329*100</f>
        <v>0.21647192532710446</v>
      </c>
    </row>
    <row r="291" spans="1:14" ht="14.25" customHeight="1">
      <c r="A291" s="206"/>
      <c r="B291" s="200" t="s">
        <v>22</v>
      </c>
      <c r="C291" s="20">
        <v>0</v>
      </c>
      <c r="D291" s="20"/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167">
        <f>D291/D330*100</f>
        <v>0</v>
      </c>
    </row>
    <row r="292" spans="1:14" ht="14.25" customHeight="1">
      <c r="A292" s="206"/>
      <c r="B292" s="200" t="s">
        <v>23</v>
      </c>
      <c r="C292" s="20">
        <v>0</v>
      </c>
      <c r="D292" s="20">
        <v>11.17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167">
        <f t="shared" ref="N292:N299" si="48">D292/D331*100</f>
        <v>4.2476655612870102</v>
      </c>
    </row>
    <row r="293" spans="1:14" ht="14.25" customHeight="1">
      <c r="A293" s="206"/>
      <c r="B293" s="200" t="s">
        <v>24</v>
      </c>
      <c r="C293" s="20">
        <v>1.1499999999999999</v>
      </c>
      <c r="D293" s="20"/>
      <c r="E293" s="20">
        <v>9.19</v>
      </c>
      <c r="F293" s="12">
        <f>(D293-E293)/E293*100</f>
        <v>-100</v>
      </c>
      <c r="G293" s="20">
        <v>18</v>
      </c>
      <c r="H293" s="20">
        <v>9683.7800000000007</v>
      </c>
      <c r="I293" s="20">
        <v>3</v>
      </c>
      <c r="J293" s="20">
        <v>0</v>
      </c>
      <c r="K293" s="20">
        <v>0.66</v>
      </c>
      <c r="L293" s="20">
        <v>0.44</v>
      </c>
      <c r="M293" s="31">
        <f>(K293-L293)/L293*100</f>
        <v>50.000000000000014</v>
      </c>
      <c r="N293" s="167">
        <f t="shared" si="48"/>
        <v>0</v>
      </c>
    </row>
    <row r="294" spans="1:14" ht="14.25" customHeight="1">
      <c r="A294" s="206"/>
      <c r="B294" s="200" t="s">
        <v>25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167">
        <f t="shared" si="48"/>
        <v>0</v>
      </c>
    </row>
    <row r="295" spans="1:14" ht="14.25" customHeight="1">
      <c r="A295" s="206"/>
      <c r="B295" s="200" t="s">
        <v>26</v>
      </c>
      <c r="C295" s="20">
        <v>11.3</v>
      </c>
      <c r="D295" s="20">
        <v>55.02</v>
      </c>
      <c r="E295" s="20">
        <v>26.51</v>
      </c>
      <c r="F295" s="12">
        <f>(D295-E295)/E295*100</f>
        <v>107.54432289701998</v>
      </c>
      <c r="G295" s="20">
        <v>316</v>
      </c>
      <c r="H295" s="20">
        <v>26120.25</v>
      </c>
      <c r="I295" s="20">
        <v>7</v>
      </c>
      <c r="J295" s="20">
        <v>0.4</v>
      </c>
      <c r="K295" s="20">
        <v>22.61</v>
      </c>
      <c r="L295" s="20">
        <v>1.38</v>
      </c>
      <c r="M295" s="20">
        <v>0</v>
      </c>
      <c r="N295" s="167">
        <f t="shared" si="48"/>
        <v>0.50472522614619009</v>
      </c>
    </row>
    <row r="296" spans="1:14" ht="14.25" customHeight="1">
      <c r="A296" s="206"/>
      <c r="B296" s="200" t="s">
        <v>27</v>
      </c>
      <c r="C296" s="20">
        <v>0</v>
      </c>
      <c r="D296" s="20">
        <v>0</v>
      </c>
      <c r="E296" s="31">
        <v>8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167">
        <f t="shared" si="48"/>
        <v>0</v>
      </c>
    </row>
    <row r="297" spans="1:14" ht="14.25" customHeight="1">
      <c r="A297" s="206"/>
      <c r="B297" s="14" t="s">
        <v>28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167">
        <f t="shared" si="48"/>
        <v>0</v>
      </c>
    </row>
    <row r="298" spans="1:14" ht="14.25" customHeight="1">
      <c r="A298" s="206"/>
      <c r="B298" s="14" t="s">
        <v>29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167">
        <f t="shared" si="48"/>
        <v>0</v>
      </c>
    </row>
    <row r="299" spans="1:14" ht="14.25" customHeight="1">
      <c r="A299" s="206"/>
      <c r="B299" s="14" t="s">
        <v>30</v>
      </c>
      <c r="C299" s="20">
        <v>0</v>
      </c>
      <c r="D299" s="20">
        <v>0</v>
      </c>
      <c r="E299" s="31">
        <v>8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167">
        <f t="shared" si="48"/>
        <v>0</v>
      </c>
    </row>
    <row r="300" spans="1:14" ht="14.25" customHeight="1" thickBot="1">
      <c r="A300" s="216"/>
      <c r="B300" s="15" t="s">
        <v>31</v>
      </c>
      <c r="C300" s="16">
        <f>C288+C290+C291+C292+C293+C294+C295+C296</f>
        <v>27.66</v>
      </c>
      <c r="D300" s="16">
        <f t="shared" ref="D300:E300" si="49">D288+D290+D291+D292+D293+D294+D295+D296</f>
        <v>161.43</v>
      </c>
      <c r="E300" s="16">
        <f t="shared" si="49"/>
        <v>202.07999999999998</v>
      </c>
      <c r="F300" s="17">
        <f>(D300-E300)/E300*100</f>
        <v>-20.115795724465549</v>
      </c>
      <c r="G300" s="16">
        <f t="shared" ref="G300:L300" si="50">G288+G290+G291+G292+G293+G294+G295+G296</f>
        <v>913</v>
      </c>
      <c r="H300" s="16">
        <f>H288+H290+H291+H292+H293+H294+H295+H296</f>
        <v>98800.86</v>
      </c>
      <c r="I300" s="16">
        <f>I288+I290+I291+I292+I293+I294+I295+I296</f>
        <v>80</v>
      </c>
      <c r="J300" s="16">
        <f>J288+J290+J291+J292+J293+J294+J295+J296</f>
        <v>30.299999999999997</v>
      </c>
      <c r="K300" s="16">
        <f>K288+K290+K291+K292+K293+K294+K295+K296</f>
        <v>78.27</v>
      </c>
      <c r="L300" s="16">
        <f t="shared" si="50"/>
        <v>64.260000000000005</v>
      </c>
      <c r="M300" s="16">
        <f>(K300-L300)/L300*100</f>
        <v>21.802054154995314</v>
      </c>
      <c r="N300" s="168">
        <f>D300/D339*100</f>
        <v>0.2328689522166037</v>
      </c>
    </row>
    <row r="301" spans="1:14" ht="14.25" thickTop="1">
      <c r="A301" s="206" t="s">
        <v>48</v>
      </c>
      <c r="B301" s="200" t="s">
        <v>19</v>
      </c>
      <c r="C301" s="20">
        <v>0</v>
      </c>
      <c r="D301" s="20">
        <v>0</v>
      </c>
      <c r="E301" s="32">
        <v>51.2</v>
      </c>
      <c r="F301" s="26">
        <f>(D301-E301)/E301*100</f>
        <v>-100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167">
        <f>D301/D327*100</f>
        <v>0</v>
      </c>
    </row>
    <row r="302" spans="1:14">
      <c r="A302" s="206"/>
      <c r="B302" s="200" t="s">
        <v>20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167">
        <f>D302/D328*100</f>
        <v>0</v>
      </c>
    </row>
    <row r="303" spans="1:14">
      <c r="A303" s="206"/>
      <c r="B303" s="200" t="s">
        <v>21</v>
      </c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167">
        <f>D303/D329*100</f>
        <v>0</v>
      </c>
    </row>
    <row r="304" spans="1:14">
      <c r="A304" s="206"/>
      <c r="B304" s="200" t="s">
        <v>22</v>
      </c>
      <c r="C304" s="20">
        <v>0</v>
      </c>
      <c r="D304" s="20">
        <v>0</v>
      </c>
      <c r="E304" s="31">
        <v>0.21</v>
      </c>
      <c r="F304" s="12">
        <f>(D304-E304)/E304*100</f>
        <v>-100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167">
        <f>D304/D330*100</f>
        <v>0</v>
      </c>
    </row>
    <row r="305" spans="1:14">
      <c r="A305" s="206"/>
      <c r="B305" s="200" t="s">
        <v>23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167">
        <f t="shared" ref="N305:N312" si="51">D305/D331*100</f>
        <v>0</v>
      </c>
    </row>
    <row r="306" spans="1:14">
      <c r="A306" s="206"/>
      <c r="B306" s="200" t="s">
        <v>24</v>
      </c>
      <c r="C306" s="20">
        <v>0</v>
      </c>
      <c r="D306" s="20">
        <v>0</v>
      </c>
      <c r="E306" s="31">
        <v>2.93</v>
      </c>
      <c r="F306" s="12">
        <f>(D306-E306)/E306*100</f>
        <v>-100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167">
        <f t="shared" si="51"/>
        <v>0</v>
      </c>
    </row>
    <row r="307" spans="1:14">
      <c r="A307" s="206"/>
      <c r="B307" s="200" t="s">
        <v>25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167">
        <f t="shared" si="51"/>
        <v>0</v>
      </c>
    </row>
    <row r="308" spans="1:14">
      <c r="A308" s="206"/>
      <c r="B308" s="200" t="s">
        <v>26</v>
      </c>
      <c r="C308" s="20">
        <v>0</v>
      </c>
      <c r="D308" s="20">
        <v>0</v>
      </c>
      <c r="E308" s="31">
        <v>0.87</v>
      </c>
      <c r="F308" s="12">
        <f>(D308-E308)/E308*100</f>
        <v>-100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167">
        <f t="shared" si="51"/>
        <v>0</v>
      </c>
    </row>
    <row r="309" spans="1:14">
      <c r="A309" s="206"/>
      <c r="B309" s="200" t="s">
        <v>27</v>
      </c>
      <c r="C309" s="20">
        <v>0</v>
      </c>
      <c r="D309" s="20">
        <v>0</v>
      </c>
      <c r="E309" s="31">
        <v>2.41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167">
        <f t="shared" si="51"/>
        <v>0</v>
      </c>
    </row>
    <row r="310" spans="1:14">
      <c r="A310" s="206"/>
      <c r="B310" s="14" t="s">
        <v>28</v>
      </c>
      <c r="C310" s="20">
        <v>0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167">
        <f t="shared" si="51"/>
        <v>0</v>
      </c>
    </row>
    <row r="311" spans="1:14">
      <c r="A311" s="206"/>
      <c r="B311" s="14" t="s">
        <v>29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167">
        <f t="shared" si="51"/>
        <v>0</v>
      </c>
    </row>
    <row r="312" spans="1:14">
      <c r="A312" s="206"/>
      <c r="B312" s="14" t="s">
        <v>30</v>
      </c>
      <c r="C312" s="20">
        <v>0</v>
      </c>
      <c r="D312" s="20">
        <v>0</v>
      </c>
      <c r="E312" s="34">
        <v>2.41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67">
        <f t="shared" si="51"/>
        <v>0</v>
      </c>
    </row>
    <row r="313" spans="1:14" ht="14.25" thickBot="1">
      <c r="A313" s="216"/>
      <c r="B313" s="15" t="s">
        <v>31</v>
      </c>
      <c r="C313" s="16">
        <f>C301+C303+C304+C305+C306+C307+C308+C309</f>
        <v>0</v>
      </c>
      <c r="D313" s="16">
        <f t="shared" ref="D313:E313" si="52">D301+D303+D304+D305+D306+D307+D308+D309</f>
        <v>0</v>
      </c>
      <c r="E313" s="16">
        <f t="shared" si="52"/>
        <v>57.620000000000005</v>
      </c>
      <c r="F313" s="17">
        <f>(D313-E313)/E313*100</f>
        <v>-100</v>
      </c>
      <c r="G313" s="16">
        <f t="shared" ref="G313:L313" si="53">G301+G303+G304+G305+G306+G307+G308+G309</f>
        <v>0</v>
      </c>
      <c r="H313" s="16">
        <f t="shared" si="53"/>
        <v>0</v>
      </c>
      <c r="I313" s="16">
        <f t="shared" si="53"/>
        <v>0</v>
      </c>
      <c r="J313" s="16">
        <f t="shared" si="53"/>
        <v>0</v>
      </c>
      <c r="K313" s="16">
        <f t="shared" si="53"/>
        <v>0</v>
      </c>
      <c r="L313" s="16">
        <f t="shared" si="53"/>
        <v>0</v>
      </c>
      <c r="M313" s="16">
        <v>0</v>
      </c>
      <c r="N313" s="168">
        <f>D313/D339*100</f>
        <v>0</v>
      </c>
    </row>
    <row r="314" spans="1:14" ht="14.25" thickTop="1">
      <c r="A314" s="206" t="s">
        <v>95</v>
      </c>
      <c r="B314" s="200" t="s">
        <v>19</v>
      </c>
      <c r="C314" s="32">
        <v>39.270000000000003</v>
      </c>
      <c r="D314" s="32">
        <v>269.46999999999997</v>
      </c>
      <c r="E314" s="32">
        <v>519.54</v>
      </c>
      <c r="F314" s="26">
        <f>(D314-E314)/E314*100</f>
        <v>-48.132963775647688</v>
      </c>
      <c r="G314" s="31">
        <v>2377</v>
      </c>
      <c r="H314" s="31">
        <v>366252.4</v>
      </c>
      <c r="I314" s="31">
        <v>444</v>
      </c>
      <c r="J314" s="31">
        <v>26.21</v>
      </c>
      <c r="K314" s="31">
        <v>237</v>
      </c>
      <c r="L314" s="31">
        <v>129.16</v>
      </c>
      <c r="M314" s="32">
        <f>(K314-L314)/L314*100</f>
        <v>83.493341591824105</v>
      </c>
      <c r="N314" s="167">
        <f>D314/D327*100</f>
        <v>0.65811336523570152</v>
      </c>
    </row>
    <row r="315" spans="1:14">
      <c r="A315" s="206"/>
      <c r="B315" s="200" t="s">
        <v>20</v>
      </c>
      <c r="C315" s="31">
        <v>3.1900000000000048</v>
      </c>
      <c r="D315" s="31">
        <v>28.399999999999977</v>
      </c>
      <c r="E315" s="31">
        <v>158.06</v>
      </c>
      <c r="F315" s="12">
        <f>(D315-E315)/E315*100</f>
        <v>-82.032139693787187</v>
      </c>
      <c r="G315" s="31">
        <v>370</v>
      </c>
      <c r="H315" s="31">
        <v>7400</v>
      </c>
      <c r="I315" s="31">
        <v>117</v>
      </c>
      <c r="J315" s="31">
        <v>21.28</v>
      </c>
      <c r="K315" s="31">
        <v>82</v>
      </c>
      <c r="L315" s="31">
        <v>48</v>
      </c>
      <c r="M315" s="31">
        <f>(K315-L315)/L315*100</f>
        <v>70.833333333333343</v>
      </c>
      <c r="N315" s="167">
        <f>D315/D328*100</f>
        <v>0.22645957884845791</v>
      </c>
    </row>
    <row r="316" spans="1:14">
      <c r="A316" s="206"/>
      <c r="B316" s="200" t="s">
        <v>21</v>
      </c>
      <c r="C316" s="31">
        <v>0</v>
      </c>
      <c r="D316" s="31">
        <v>9.1700000000000017</v>
      </c>
      <c r="E316" s="31">
        <v>9.1700000000000017</v>
      </c>
      <c r="F316" s="12">
        <f>(D316-E316)/E316*100</f>
        <v>0</v>
      </c>
      <c r="G316" s="31">
        <v>3</v>
      </c>
      <c r="H316" s="31">
        <v>53811.17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167">
        <f>D316/D329*100</f>
        <v>0.43627418796693374</v>
      </c>
    </row>
    <row r="317" spans="1:14">
      <c r="A317" s="206"/>
      <c r="B317" s="200" t="s">
        <v>22</v>
      </c>
      <c r="C317" s="31">
        <v>0.02</v>
      </c>
      <c r="D317" s="31">
        <v>0.12000000000000001</v>
      </c>
      <c r="E317" s="31">
        <v>0.05</v>
      </c>
      <c r="F317" s="12">
        <f>(D317-E317)/E317*100</f>
        <v>140</v>
      </c>
      <c r="G317" s="31">
        <v>10</v>
      </c>
      <c r="H317" s="31">
        <v>1421</v>
      </c>
      <c r="I317" s="31">
        <v>1</v>
      </c>
      <c r="J317" s="31">
        <v>0.31</v>
      </c>
      <c r="K317" s="31">
        <v>0.31</v>
      </c>
      <c r="L317" s="20">
        <v>0</v>
      </c>
      <c r="M317" s="20">
        <v>0</v>
      </c>
      <c r="N317" s="167">
        <f>D317/D330*100</f>
        <v>6.7822823997510428E-3</v>
      </c>
    </row>
    <row r="318" spans="1:14">
      <c r="A318" s="206"/>
      <c r="B318" s="200" t="s">
        <v>23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167">
        <f>D318/D331*100</f>
        <v>0</v>
      </c>
    </row>
    <row r="319" spans="1:14">
      <c r="A319" s="206"/>
      <c r="B319" s="200" t="s">
        <v>24</v>
      </c>
      <c r="C319" s="31">
        <v>1.06</v>
      </c>
      <c r="D319" s="31">
        <v>66.990000000000009</v>
      </c>
      <c r="E319" s="31">
        <v>13.35</v>
      </c>
      <c r="F319" s="12">
        <f>(D319-E319)/E319*100</f>
        <v>401.79775280898883</v>
      </c>
      <c r="G319" s="31">
        <v>139</v>
      </c>
      <c r="H319" s="31">
        <v>20824</v>
      </c>
      <c r="I319" s="31">
        <v>3</v>
      </c>
      <c r="J319" s="31">
        <v>3</v>
      </c>
      <c r="K319" s="31">
        <v>3</v>
      </c>
      <c r="L319" s="20">
        <v>0</v>
      </c>
      <c r="M319" s="20">
        <v>0</v>
      </c>
      <c r="N319" s="167">
        <f>D319/D332*100</f>
        <v>1.3272716258979089</v>
      </c>
    </row>
    <row r="320" spans="1:14">
      <c r="A320" s="206"/>
      <c r="B320" s="200" t="s">
        <v>25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167">
        <f>D320/D333*100</f>
        <v>0</v>
      </c>
    </row>
    <row r="321" spans="1:14">
      <c r="A321" s="206"/>
      <c r="B321" s="200" t="s">
        <v>26</v>
      </c>
      <c r="C321" s="31">
        <v>3.36</v>
      </c>
      <c r="D321" s="31">
        <v>24.32</v>
      </c>
      <c r="E321" s="31">
        <v>37.880000000000003</v>
      </c>
      <c r="F321" s="12">
        <f>(D321-E321)/E321*100</f>
        <v>-35.797254487856392</v>
      </c>
      <c r="G321" s="31">
        <v>990</v>
      </c>
      <c r="H321" s="31">
        <v>109946.64000000001</v>
      </c>
      <c r="I321" s="31">
        <v>54</v>
      </c>
      <c r="J321" s="31">
        <v>0.41</v>
      </c>
      <c r="K321" s="31">
        <v>20.41</v>
      </c>
      <c r="L321" s="31">
        <v>1.25</v>
      </c>
      <c r="M321" s="20">
        <v>0</v>
      </c>
      <c r="N321" s="167">
        <f>D321/D334*100</f>
        <v>0.22309919120093316</v>
      </c>
    </row>
    <row r="322" spans="1:14">
      <c r="A322" s="206"/>
      <c r="B322" s="200" t="s">
        <v>27</v>
      </c>
      <c r="C322" s="20">
        <v>0</v>
      </c>
      <c r="D322" s="31">
        <v>6.8999999999999995</v>
      </c>
      <c r="E322" s="20">
        <v>0</v>
      </c>
      <c r="F322" s="20">
        <v>0</v>
      </c>
      <c r="G322" s="31">
        <v>2</v>
      </c>
      <c r="H322" s="31">
        <v>7459.2300000000005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167">
        <f t="shared" ref="N322:N325" si="54">D322/D335*100</f>
        <v>0.58213928094856249</v>
      </c>
    </row>
    <row r="323" spans="1:14">
      <c r="A323" s="206"/>
      <c r="B323" s="14" t="s">
        <v>28</v>
      </c>
      <c r="C323" s="20"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167">
        <f t="shared" si="54"/>
        <v>0</v>
      </c>
    </row>
    <row r="324" spans="1:14">
      <c r="A324" s="206"/>
      <c r="B324" s="14" t="s">
        <v>29</v>
      </c>
      <c r="C324" s="20">
        <v>0</v>
      </c>
      <c r="D324" s="34">
        <v>6.8999999999999995</v>
      </c>
      <c r="E324" s="20">
        <v>0</v>
      </c>
      <c r="F324" s="20">
        <v>0</v>
      </c>
      <c r="G324" s="34">
        <v>2</v>
      </c>
      <c r="H324" s="34">
        <v>7459.2300000000005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167">
        <f t="shared" si="54"/>
        <v>3.2010931148439745</v>
      </c>
    </row>
    <row r="325" spans="1:14">
      <c r="A325" s="206"/>
      <c r="B325" s="14" t="s">
        <v>30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167">
        <f t="shared" si="54"/>
        <v>0</v>
      </c>
    </row>
    <row r="326" spans="1:14" ht="14.25" thickBot="1">
      <c r="A326" s="216"/>
      <c r="B326" s="15" t="s">
        <v>31</v>
      </c>
      <c r="C326" s="16">
        <f>C314+C316+C317+C318+C319+C320+C321+C322</f>
        <v>43.710000000000008</v>
      </c>
      <c r="D326" s="16">
        <f t="shared" ref="D326:E326" si="55">D314+D316+D317+D318+D319+D320+D321+D322</f>
        <v>376.96999999999997</v>
      </c>
      <c r="E326" s="16">
        <f t="shared" si="55"/>
        <v>579.9899999999999</v>
      </c>
      <c r="F326" s="17">
        <f>(D326-E326)/E326*100</f>
        <v>-35.004051793996446</v>
      </c>
      <c r="G326" s="16">
        <f t="shared" ref="G326:L326" si="56">G314+G316+G317+G318+G319+G320+G321+G322</f>
        <v>3521</v>
      </c>
      <c r="H326" s="16">
        <f t="shared" si="56"/>
        <v>559714.43999999994</v>
      </c>
      <c r="I326" s="16">
        <f t="shared" si="56"/>
        <v>502</v>
      </c>
      <c r="J326" s="16">
        <f t="shared" si="56"/>
        <v>29.93</v>
      </c>
      <c r="K326" s="16">
        <f t="shared" si="56"/>
        <v>260.72000000000003</v>
      </c>
      <c r="L326" s="16">
        <f t="shared" si="56"/>
        <v>130.41</v>
      </c>
      <c r="M326" s="16">
        <f>(K326-L326)/L326*100</f>
        <v>99.923318763898507</v>
      </c>
      <c r="N326" s="168">
        <f>D326/D339*100</f>
        <v>0.54379364998509006</v>
      </c>
    </row>
    <row r="327" spans="1:14" ht="14.25" thickTop="1">
      <c r="A327" s="217" t="s">
        <v>49</v>
      </c>
      <c r="B327" s="200" t="s">
        <v>19</v>
      </c>
      <c r="C327" s="31">
        <f t="shared" ref="C327:C338" si="57">C6+C19+C32+C53+C66+C79+C100+C113+C126+C147+C160+C173+C194+C207+C220+C241+C254+C267+C288+C301+C314</f>
        <v>7624.2859729999991</v>
      </c>
      <c r="D327" s="31">
        <f t="shared" ref="D327:E327" si="58">D6+D19+D32+D53+D66+D79+D100+D113+D126+D147+D160+D173+D194+D207+D220+D241+D254+D267+D288+D301+D314</f>
        <v>40945.833079000004</v>
      </c>
      <c r="E327" s="31">
        <f t="shared" si="58"/>
        <v>37673.953683999986</v>
      </c>
      <c r="F327" s="161">
        <f>(D327-E327)/E327*100</f>
        <v>8.6847253209571562</v>
      </c>
      <c r="G327" s="31">
        <f t="shared" ref="G327:G338" si="59">G6+G19+G32+G53+G66+G79+G100+G113+G126+G147+G160+G173+G194+G207+G220+G241+G254+G267+G288+G301+G314</f>
        <v>295818</v>
      </c>
      <c r="H327" s="31">
        <f t="shared" ref="H327:K327" si="60">H6+H19+H32+H53+H66+H79+H100+H113+H126+H147+H160+H173+H194+H207+H220+H241+H254+H267+H288+H301+H314</f>
        <v>43017736.312642016</v>
      </c>
      <c r="I327" s="31">
        <f t="shared" si="60"/>
        <v>34459</v>
      </c>
      <c r="J327" s="31">
        <f t="shared" si="60"/>
        <v>5175.5788479999992</v>
      </c>
      <c r="K327" s="31">
        <f t="shared" si="60"/>
        <v>26917.926605999997</v>
      </c>
      <c r="L327" s="31">
        <f t="shared" ref="L327:L338" si="61">L6+L19+L32+L53+L66+L79+L100+L113+L126+L147+L160+L173+L194+L207+L220+L241+L254+L267+L288+L301+L314</f>
        <v>17568.353295000004</v>
      </c>
      <c r="M327" s="32">
        <f t="shared" ref="M327:M339" si="62">(K327-L327)/L327*100</f>
        <v>53.218267836524582</v>
      </c>
      <c r="N327" s="167">
        <f>D327/D339*100</f>
        <v>59.065931033529594</v>
      </c>
    </row>
    <row r="328" spans="1:14">
      <c r="A328" s="218"/>
      <c r="B328" s="200" t="s">
        <v>20</v>
      </c>
      <c r="C328" s="31">
        <f t="shared" si="57"/>
        <v>2443.6287199999997</v>
      </c>
      <c r="D328" s="31">
        <f t="shared" ref="D328:E328" si="63">D7+D20+D33+D54+D67+D80+D101+D114+D127+D148+D161+D174+D195+D208+D221+D242+D255+D268+D289+D302+D315</f>
        <v>12540.869387999999</v>
      </c>
      <c r="E328" s="31">
        <f t="shared" si="63"/>
        <v>12209.107283000001</v>
      </c>
      <c r="F328" s="153">
        <f>(D328-E328)/E328*100</f>
        <v>2.7173330310721782</v>
      </c>
      <c r="G328" s="31">
        <f t="shared" si="59"/>
        <v>144749</v>
      </c>
      <c r="H328" s="31">
        <f t="shared" ref="H328:K328" si="64">H7+H20+H33+H54+H67+H80+H101+H114+H127+H148+H161+H174+H195+H208+H221+H242+H255+H268+H289+H302+H315</f>
        <v>3004580</v>
      </c>
      <c r="I328" s="31">
        <f t="shared" si="64"/>
        <v>19096</v>
      </c>
      <c r="J328" s="31">
        <f t="shared" si="64"/>
        <v>2013.3557620000001</v>
      </c>
      <c r="K328" s="31">
        <f t="shared" si="64"/>
        <v>9873.5840799999987</v>
      </c>
      <c r="L328" s="31">
        <f t="shared" si="61"/>
        <v>5754.399757000001</v>
      </c>
      <c r="M328" s="31">
        <f t="shared" si="62"/>
        <v>71.583214530571539</v>
      </c>
      <c r="N328" s="167">
        <f>D328/D339*100</f>
        <v>18.090683976143467</v>
      </c>
    </row>
    <row r="329" spans="1:14">
      <c r="A329" s="218"/>
      <c r="B329" s="200" t="s">
        <v>21</v>
      </c>
      <c r="C329" s="31">
        <f t="shared" si="57"/>
        <v>219.766671</v>
      </c>
      <c r="D329" s="31">
        <f t="shared" ref="D329:E329" si="65">D8+D21+D34+D55+D68+D81+D102+D115+D128+D149+D162+D175+D196+D209+D222+D243+D256+D269+D290+D303+D316</f>
        <v>2101.8891909999998</v>
      </c>
      <c r="E329" s="31">
        <f t="shared" si="65"/>
        <v>1838.4928990000003</v>
      </c>
      <c r="F329" s="153">
        <f>(D329-E329)/E329*100</f>
        <v>14.326750576152177</v>
      </c>
      <c r="G329" s="31">
        <f t="shared" si="59"/>
        <v>1732</v>
      </c>
      <c r="H329" s="31">
        <f t="shared" ref="H329:I329" si="66">H8+H21+H34+H55+H68+H81+H102+H115+H128+H149+H162+H175+H196+H209+H222+H243+H256+H269+H290+H303+H316</f>
        <v>2884320.5345239993</v>
      </c>
      <c r="I329" s="31">
        <f t="shared" si="66"/>
        <v>239</v>
      </c>
      <c r="J329" s="31">
        <f>J8+J21+J34+J55+J68+J81+J102+J115+J128+J149+J162+J175+J196+J209+J222+J243+J256+J269+J290+J303+J316</f>
        <v>110.92964900000003</v>
      </c>
      <c r="K329" s="31">
        <f>K8+K21+K34+K55+K68+K81+K102+K115+K128+K149+K162+K175+K196+K209+K222+K243+K256+K269+K290+K303+K316</f>
        <v>518.92811199999994</v>
      </c>
      <c r="L329" s="31">
        <f t="shared" si="61"/>
        <v>920.59940300000005</v>
      </c>
      <c r="M329" s="31">
        <f t="shared" si="62"/>
        <v>-43.631495924400468</v>
      </c>
      <c r="N329" s="167">
        <f>D329/D339*100</f>
        <v>3.0320555880788871</v>
      </c>
    </row>
    <row r="330" spans="1:14">
      <c r="A330" s="218"/>
      <c r="B330" s="200" t="s">
        <v>22</v>
      </c>
      <c r="C330" s="31">
        <f t="shared" si="57"/>
        <v>243.22477100000009</v>
      </c>
      <c r="D330" s="31">
        <f t="shared" ref="D330:E330" si="67">D9+D22+D35+D56+D69+D82+D103+D116+D129+D150+D163+D176+D197+D210+D223+D244+D257+D270+D291+D304+D317</f>
        <v>1769.3158869999995</v>
      </c>
      <c r="E330" s="31">
        <f t="shared" si="67"/>
        <v>828.38980800000002</v>
      </c>
      <c r="F330" s="153">
        <f>(D330-E330)/E330*100</f>
        <v>113.5849415230854</v>
      </c>
      <c r="G330" s="31">
        <f t="shared" si="59"/>
        <v>116603</v>
      </c>
      <c r="H330" s="31">
        <f>H9+H22+H35+H56+H69+H82+H103+H116+H129+H150+H163+H176+H197+H210+H223+H244+H257+H270+H291+H304+H317</f>
        <v>3782641.6090469998</v>
      </c>
      <c r="I330" s="31">
        <f>I9+I22+I35+I56+I69+I82+I103+I116+I129+I150+I163+I176+I197+I210+I223+I244+I257+I270+I291+I304+I317</f>
        <v>1646</v>
      </c>
      <c r="J330" s="31">
        <f>J9+J22+J35+J56+J69+J82+J103+J116+J129+J150+J163+J176+J197+J210+J223+J244+J257+J270+J291+J304+J317</f>
        <v>54.374715000000016</v>
      </c>
      <c r="K330" s="31">
        <f>K9+K22+K35+K56+K69+K82+K103+K116+K129+K150+K163+K176+K197+K210+K223+K244+K257+K270+K291+K304+K317</f>
        <v>342.82143399999995</v>
      </c>
      <c r="L330" s="31">
        <f t="shared" si="61"/>
        <v>249.82955300000003</v>
      </c>
      <c r="M330" s="31">
        <f t="shared" si="62"/>
        <v>37.222130001569475</v>
      </c>
      <c r="N330" s="167">
        <f>D330/D339*100</f>
        <v>2.5523058709402262</v>
      </c>
    </row>
    <row r="331" spans="1:14">
      <c r="A331" s="218"/>
      <c r="B331" s="200" t="s">
        <v>23</v>
      </c>
      <c r="C331" s="31">
        <f t="shared" si="57"/>
        <v>48.197628380000012</v>
      </c>
      <c r="D331" s="31">
        <f t="shared" ref="D331:E331" si="68">D10+D23+D36+D57+D70+D83+D104+D117+D130+D151+D164+D177+D198+D211+D224+D245+D258+D271+D292+D305+D318</f>
        <v>262.96797238000005</v>
      </c>
      <c r="E331" s="31">
        <f t="shared" si="68"/>
        <v>180.12148754</v>
      </c>
      <c r="F331" s="153">
        <f>(D331-E331)/E331*100</f>
        <v>45.994781617380397</v>
      </c>
      <c r="G331" s="31">
        <f t="shared" si="59"/>
        <v>2381</v>
      </c>
      <c r="H331" s="31">
        <f>H10+H23+H36+H57+H70+H83+H104+H117+H130+H151+H164+H177+H198+H211+H224+H245+H258+H271+H292+H305+H318</f>
        <v>1022882.97858708</v>
      </c>
      <c r="I331" s="31">
        <f>I10+I23+I36+I57+I70+I83+I104+I117+I130+I151+I164+I177+I198+I211+I224+I245+I258+I271+I292+I305+I318</f>
        <v>28</v>
      </c>
      <c r="J331" s="31">
        <f t="shared" ref="J331:K331" si="69">J10+J23+J36+J57+J70+J83+J104+J117+J130+J151+J164+J177+J198+J211+J224+J245+J258+J271+J292+J305+J318</f>
        <v>0.36195899999999992</v>
      </c>
      <c r="K331" s="31">
        <f t="shared" si="69"/>
        <v>46.438921000000001</v>
      </c>
      <c r="L331" s="31">
        <f t="shared" si="61"/>
        <v>48.444267000000004</v>
      </c>
      <c r="M331" s="31">
        <f t="shared" si="62"/>
        <v>-4.1394908503827761</v>
      </c>
      <c r="N331" s="167">
        <f>D331/D339*100</f>
        <v>0.37934136278669017</v>
      </c>
    </row>
    <row r="332" spans="1:14">
      <c r="A332" s="218"/>
      <c r="B332" s="200" t="s">
        <v>24</v>
      </c>
      <c r="C332" s="31">
        <f t="shared" si="57"/>
        <v>985.50624499999969</v>
      </c>
      <c r="D332" s="31">
        <f t="shared" ref="D332:E332" si="70">D11+D24+D37+D58+D71+D84+D105+D118+D131+D152+D165+D178+D199+D212+D225+D246+D259+D272+D293+D306+D319</f>
        <v>5047.1959689999994</v>
      </c>
      <c r="E332" s="31">
        <f t="shared" si="70"/>
        <v>4275.716527999999</v>
      </c>
      <c r="F332" s="153">
        <f>(D332-E332)/E332*100</f>
        <v>18.043278499589078</v>
      </c>
      <c r="G332" s="31">
        <f t="shared" si="59"/>
        <v>27067</v>
      </c>
      <c r="H332" s="31">
        <f t="shared" ref="H332:K332" si="71">H11+H24+H37+H58+H71+H84+H105+H118+H131+H152+H165+H178+H199+H212+H225+H246+H259+H272+H293+H306+H319</f>
        <v>7311598.1135290004</v>
      </c>
      <c r="I332" s="31">
        <f t="shared" si="71"/>
        <v>938</v>
      </c>
      <c r="J332" s="31">
        <f t="shared" si="71"/>
        <v>282.91355599999991</v>
      </c>
      <c r="K332" s="31">
        <f t="shared" si="71"/>
        <v>1878.2846407500001</v>
      </c>
      <c r="L332" s="31">
        <f t="shared" si="61"/>
        <v>2334.1907278499993</v>
      </c>
      <c r="M332" s="31">
        <f t="shared" si="62"/>
        <v>-19.531655303931824</v>
      </c>
      <c r="N332" s="167">
        <f>D332/D339*100</f>
        <v>7.280773319289449</v>
      </c>
    </row>
    <row r="333" spans="1:14">
      <c r="A333" s="218"/>
      <c r="B333" s="200" t="s">
        <v>25</v>
      </c>
      <c r="C333" s="31">
        <f t="shared" si="57"/>
        <v>1181.406626</v>
      </c>
      <c r="D333" s="31">
        <f t="shared" ref="D333:E333" si="72">D12+D25+D38+D59+D72+D85+D106+D119+D132+D153+D166+D179+D200+D213+D226+D247+D260+D273+D294+D307+D320</f>
        <v>7108.7849359999991</v>
      </c>
      <c r="E333" s="31">
        <f t="shared" si="72"/>
        <v>4195.4405579999993</v>
      </c>
      <c r="F333" s="153">
        <f>(D333-E333)/E333*100</f>
        <v>69.44072589575228</v>
      </c>
      <c r="G333" s="31">
        <f t="shared" si="59"/>
        <v>1118</v>
      </c>
      <c r="H333" s="31">
        <f t="shared" ref="H333:K333" si="73">H12+H25+H38+H59+H72+H85+H106+H119+H132+H153+H166+H179+H200+H213+H226+H247+H260+H273+H294+H307+H320</f>
        <v>120850.53820000001</v>
      </c>
      <c r="I333" s="31">
        <f t="shared" si="73"/>
        <v>4106</v>
      </c>
      <c r="J333" s="31">
        <f t="shared" si="73"/>
        <v>816.38897999999972</v>
      </c>
      <c r="K333" s="31">
        <f t="shared" si="73"/>
        <v>4812.8214820000003</v>
      </c>
      <c r="L333" s="31">
        <f t="shared" si="61"/>
        <v>2717.7762860000003</v>
      </c>
      <c r="M333" s="31">
        <f t="shared" si="62"/>
        <v>77.086742083671268</v>
      </c>
      <c r="N333" s="167">
        <f>D333/D339*100</f>
        <v>10.254694292135886</v>
      </c>
    </row>
    <row r="334" spans="1:14">
      <c r="A334" s="218"/>
      <c r="B334" s="200" t="s">
        <v>26</v>
      </c>
      <c r="C334" s="31">
        <f t="shared" si="57"/>
        <v>1807.1486900000007</v>
      </c>
      <c r="D334" s="31">
        <f t="shared" ref="D334:E334" si="74">D13+D26+D39+D60+D73+D86+D107+D120+D133+D154+D167+D180+D201+D214+D227+D248+D261+D274+D295+D308+D321</f>
        <v>10900.980800999998</v>
      </c>
      <c r="E334" s="31">
        <f t="shared" si="74"/>
        <v>11566.433461999999</v>
      </c>
      <c r="F334" s="153">
        <f>(D334-E334)/E334*100</f>
        <v>-5.7533090315719075</v>
      </c>
      <c r="G334" s="31">
        <f t="shared" si="59"/>
        <v>345992</v>
      </c>
      <c r="H334" s="31">
        <f t="shared" ref="H334:K334" si="75">H13+H26+H39+H60+H73+H86+H107+H120+H133+H154+H167+H180+H201+H214+H227+H248+H261+H274+H295+H308+H321</f>
        <v>93329353.472994983</v>
      </c>
      <c r="I334" s="31">
        <f t="shared" si="75"/>
        <v>29751</v>
      </c>
      <c r="J334" s="31">
        <f t="shared" si="75"/>
        <v>1114.0328769999996</v>
      </c>
      <c r="K334" s="31">
        <f t="shared" si="75"/>
        <v>4855.8165019999997</v>
      </c>
      <c r="L334" s="31">
        <f t="shared" si="61"/>
        <v>4943.4459770000012</v>
      </c>
      <c r="M334" s="31">
        <f t="shared" si="62"/>
        <v>-1.772639478770651</v>
      </c>
      <c r="N334" s="167">
        <f>D334/D339*100</f>
        <v>15.725081938067168</v>
      </c>
    </row>
    <row r="335" spans="1:14">
      <c r="A335" s="218"/>
      <c r="B335" s="200" t="s">
        <v>27</v>
      </c>
      <c r="C335" s="31">
        <f t="shared" si="57"/>
        <v>258.56445600000001</v>
      </c>
      <c r="D335" s="31">
        <f t="shared" ref="D335:E335" si="76">D14+D27+D40+D61+D74+D87+D108+D121+D134+D155+D168+D181+D202+D215+D228+D249+D262+D275+D296+D309+D322</f>
        <v>1185.2833550000003</v>
      </c>
      <c r="E335" s="31">
        <f t="shared" si="76"/>
        <v>1704.0822410000001</v>
      </c>
      <c r="F335" s="153">
        <f>(D335-E335)/E335*100</f>
        <v>-30.444474657253341</v>
      </c>
      <c r="G335" s="31">
        <f t="shared" si="59"/>
        <v>18405</v>
      </c>
      <c r="H335" s="31">
        <f t="shared" ref="H335:K335" si="77">H14+H27+H40+H61+H74+H87+H108+H121+H134+H155+H168+H181+H202+H215+H228+H249+H262+H275+H296+H309+H322</f>
        <v>286169.17590600136</v>
      </c>
      <c r="I335" s="31">
        <f t="shared" si="77"/>
        <v>112</v>
      </c>
      <c r="J335" s="31">
        <f t="shared" si="77"/>
        <v>66.553504000000046</v>
      </c>
      <c r="K335" s="31">
        <f t="shared" si="77"/>
        <v>1522.2112219999999</v>
      </c>
      <c r="L335" s="31">
        <f t="shared" si="61"/>
        <v>694.013688</v>
      </c>
      <c r="M335" s="31">
        <f t="shared" si="62"/>
        <v>119.33446678648217</v>
      </c>
      <c r="N335" s="167">
        <f>D335/D339*100</f>
        <v>1.7098165951720918</v>
      </c>
    </row>
    <row r="336" spans="1:14">
      <c r="A336" s="218"/>
      <c r="B336" s="14" t="s">
        <v>28</v>
      </c>
      <c r="C336" s="31">
        <f t="shared" si="57"/>
        <v>34.790565000000001</v>
      </c>
      <c r="D336" s="31">
        <f t="shared" ref="D336:E336" si="78">D15+D28+D41+D62+D75+D88+D109+D122+D135+D156+D169+D182+D203+D216+D229+D250+D263+D276+D297+D310+D323</f>
        <v>223.285687</v>
      </c>
      <c r="E336" s="31">
        <f t="shared" si="78"/>
        <v>192.972241</v>
      </c>
      <c r="F336" s="153">
        <f>(D336-E336)/E336*100</f>
        <v>15.708708072680775</v>
      </c>
      <c r="G336" s="31">
        <f t="shared" si="59"/>
        <v>70</v>
      </c>
      <c r="H336" s="31">
        <f t="shared" ref="H336:K336" si="79">H15+H28+H41+H62+H75+H88+H109+H122+H135+H156+H169+H182+H203+H216+H229+H250+H263+H276+H297+H310+H323</f>
        <v>58005.159544000002</v>
      </c>
      <c r="I336" s="31">
        <f t="shared" si="79"/>
        <v>1</v>
      </c>
      <c r="J336" s="31">
        <f t="shared" si="79"/>
        <v>0</v>
      </c>
      <c r="K336" s="31">
        <f t="shared" si="79"/>
        <v>3.7379500000000001</v>
      </c>
      <c r="L336" s="31">
        <f t="shared" si="61"/>
        <v>11.45</v>
      </c>
      <c r="M336" s="31">
        <f>(K336-L336)/L336*100</f>
        <v>-67.35414847161573</v>
      </c>
      <c r="N336" s="167">
        <f>D336/D339*100</f>
        <v>0.32209814765938505</v>
      </c>
    </row>
    <row r="337" spans="1:14">
      <c r="A337" s="218"/>
      <c r="B337" s="14" t="s">
        <v>29</v>
      </c>
      <c r="C337" s="31">
        <f t="shared" si="57"/>
        <v>20.347883000000021</v>
      </c>
      <c r="D337" s="31">
        <f>D16+D29+D42+D63+D76+D89+D110+D123+D136+D157+D170+D183+D204+D217+D230+D251+D264+D277+D298+D311+D324</f>
        <v>215.55136800000002</v>
      </c>
      <c r="E337" s="31">
        <f t="shared" ref="E337" si="80">E16+E29+E42+E63+E76+E89+E110+E123+E136+E157+E170+E183+E204+E217+E230+E251+E264+E277+E298+E311+E324</f>
        <v>6.562074</v>
      </c>
      <c r="F337" s="153">
        <f>(D337-E337)/E337*100</f>
        <v>3184.8055050887879</v>
      </c>
      <c r="G337" s="31">
        <f t="shared" si="59"/>
        <v>143</v>
      </c>
      <c r="H337" s="31">
        <f t="shared" ref="H337:K337" si="81">H16+H29+H42+H63+H76+H89+H110+H123+H136+H157+H170+H183+H204+H217+H230+H251+H264+H277+H298+H311+H324</f>
        <v>97564.854076999996</v>
      </c>
      <c r="I337" s="31">
        <f t="shared" si="81"/>
        <v>0</v>
      </c>
      <c r="J337" s="31">
        <f t="shared" si="81"/>
        <v>0</v>
      </c>
      <c r="K337" s="31">
        <f t="shared" si="81"/>
        <v>0</v>
      </c>
      <c r="L337" s="31">
        <f t="shared" si="61"/>
        <v>8.2220180000000003</v>
      </c>
      <c r="M337" s="31">
        <f t="shared" si="62"/>
        <v>-100</v>
      </c>
      <c r="N337" s="167">
        <f>D337/D339*100</f>
        <v>0.31094109654348984</v>
      </c>
    </row>
    <row r="338" spans="1:14">
      <c r="A338" s="218"/>
      <c r="B338" s="14" t="s">
        <v>30</v>
      </c>
      <c r="C338" s="31">
        <f t="shared" si="57"/>
        <v>174.833304</v>
      </c>
      <c r="D338" s="31">
        <f t="shared" ref="D338:E338" si="82">D17+D30+D43+D64+D77+D90+D111+D124+D137+D158+D171+D184+D205+D218+D231+D252+D265+D278+D299+D312+D325</f>
        <v>543.60084200000006</v>
      </c>
      <c r="E338" s="31">
        <f t="shared" si="82"/>
        <v>1462.7047970000001</v>
      </c>
      <c r="F338" s="153">
        <f>(D338-E338)/E338*100</f>
        <v>-62.835915824237219</v>
      </c>
      <c r="G338" s="31">
        <f t="shared" si="59"/>
        <v>470</v>
      </c>
      <c r="H338" s="31">
        <f t="shared" ref="H338:K338" si="83">H17+H30+H43+H64+H77+H90+H111+H124+H137+H158+H171+H184+H205+H218+H231+H252+H265+H278+H299+H312+H325</f>
        <v>31643.935416000004</v>
      </c>
      <c r="I338" s="31">
        <f t="shared" si="83"/>
        <v>90</v>
      </c>
      <c r="J338" s="31">
        <f t="shared" si="83"/>
        <v>65.258992000000049</v>
      </c>
      <c r="K338" s="31">
        <f t="shared" si="83"/>
        <v>1522.5312200000001</v>
      </c>
      <c r="L338" s="31">
        <f t="shared" si="61"/>
        <v>685.52448100000004</v>
      </c>
      <c r="M338" s="31">
        <f t="shared" si="62"/>
        <v>122.0972791196351</v>
      </c>
      <c r="N338" s="167">
        <f>D338/D339*100</f>
        <v>0.78416501580005926</v>
      </c>
    </row>
    <row r="339" spans="1:14" ht="14.25" thickBot="1">
      <c r="A339" s="219"/>
      <c r="B339" s="15" t="s">
        <v>50</v>
      </c>
      <c r="C339" s="16">
        <f>C327+C329+C330+C331+C332+C333+C334+C335</f>
        <v>12368.10106038</v>
      </c>
      <c r="D339" s="16">
        <f>D327+D329+D330+D331+D332+D333+D334+D335</f>
        <v>69322.251190380004</v>
      </c>
      <c r="E339" s="16">
        <f t="shared" ref="E339:L339" si="84">E327+E329+E330+E331+E332+E333+E334+E335</f>
        <v>62262.630667539983</v>
      </c>
      <c r="F339" s="154">
        <f>(D339-E339)/E339*100</f>
        <v>11.338455261448638</v>
      </c>
      <c r="G339" s="16">
        <f>G327+G329+G330+G331+G332+G333+G334+G335</f>
        <v>809116</v>
      </c>
      <c r="H339" s="16">
        <f t="shared" si="84"/>
        <v>151755552.73543009</v>
      </c>
      <c r="I339" s="16">
        <f t="shared" si="84"/>
        <v>71279</v>
      </c>
      <c r="J339" s="16">
        <f t="shared" si="84"/>
        <v>7621.134087999998</v>
      </c>
      <c r="K339" s="16">
        <f t="shared" si="84"/>
        <v>40895.248919750004</v>
      </c>
      <c r="L339" s="16">
        <f t="shared" si="84"/>
        <v>29476.653196850006</v>
      </c>
      <c r="M339" s="16">
        <f t="shared" si="62"/>
        <v>38.737761870876966</v>
      </c>
      <c r="N339" s="168"/>
    </row>
    <row r="340" spans="1:14" ht="14.25" thickTop="1">
      <c r="A340" s="43" t="s">
        <v>51</v>
      </c>
      <c r="B340" s="43"/>
      <c r="C340" s="43"/>
      <c r="D340" s="43"/>
      <c r="E340" s="43"/>
      <c r="F340" s="162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2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4" sqref="C4:F4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20" t="s">
        <v>120</v>
      </c>
      <c r="B2" s="220"/>
      <c r="C2" s="220"/>
      <c r="D2" s="220"/>
      <c r="E2" s="220"/>
      <c r="F2" s="220"/>
      <c r="G2" s="220"/>
      <c r="H2" s="220"/>
    </row>
    <row r="3" spans="1:8" ht="14.25" thickBot="1">
      <c r="B3" s="45"/>
      <c r="C3" s="221" t="s">
        <v>122</v>
      </c>
      <c r="D3" s="221"/>
      <c r="E3" s="221"/>
      <c r="F3" s="221"/>
      <c r="G3" s="221" t="s">
        <v>53</v>
      </c>
      <c r="H3" s="221"/>
    </row>
    <row r="4" spans="1:8">
      <c r="A4" s="227" t="s">
        <v>54</v>
      </c>
      <c r="B4" s="46" t="s">
        <v>55</v>
      </c>
      <c r="C4" s="222" t="s">
        <v>4</v>
      </c>
      <c r="D4" s="223"/>
      <c r="E4" s="223"/>
      <c r="F4" s="224"/>
      <c r="G4" s="225" t="s">
        <v>5</v>
      </c>
      <c r="H4" s="226"/>
    </row>
    <row r="5" spans="1:8">
      <c r="A5" s="228"/>
      <c r="B5" s="47" t="s">
        <v>56</v>
      </c>
      <c r="C5" s="229" t="s">
        <v>9</v>
      </c>
      <c r="D5" s="229" t="s">
        <v>10</v>
      </c>
      <c r="E5" s="229" t="s">
        <v>11</v>
      </c>
      <c r="F5" s="171" t="s">
        <v>12</v>
      </c>
      <c r="G5" s="229" t="s">
        <v>13</v>
      </c>
      <c r="H5" s="231" t="s">
        <v>14</v>
      </c>
    </row>
    <row r="6" spans="1:8">
      <c r="A6" s="228"/>
      <c r="B6" s="173" t="s">
        <v>16</v>
      </c>
      <c r="C6" s="230"/>
      <c r="D6" s="230"/>
      <c r="E6" s="230"/>
      <c r="F6" s="172" t="s">
        <v>17</v>
      </c>
      <c r="G6" s="230"/>
      <c r="H6" s="232"/>
    </row>
    <row r="7" spans="1:8">
      <c r="A7" s="228" t="s">
        <v>57</v>
      </c>
      <c r="B7" s="48" t="s">
        <v>19</v>
      </c>
      <c r="C7" s="71">
        <v>5.547748999999996</v>
      </c>
      <c r="D7" s="71">
        <v>40.274853</v>
      </c>
      <c r="E7" s="71">
        <v>33.56</v>
      </c>
      <c r="F7" s="12">
        <f t="shared" ref="F7:F27" si="0">(D7-E7)/E7*100</f>
        <v>20.008501191895107</v>
      </c>
      <c r="G7" s="72">
        <v>506</v>
      </c>
      <c r="H7" s="108">
        <v>53390.67</v>
      </c>
    </row>
    <row r="8" spans="1:8" ht="14.25" thickBot="1">
      <c r="A8" s="233"/>
      <c r="B8" s="50" t="s">
        <v>20</v>
      </c>
      <c r="C8" s="71">
        <v>3.0797220000000003</v>
      </c>
      <c r="D8" s="72">
        <v>19.713229000000002</v>
      </c>
      <c r="E8" s="72">
        <v>15.43</v>
      </c>
      <c r="F8" s="12">
        <f t="shared" si="0"/>
        <v>27.759099157485434</v>
      </c>
      <c r="G8" s="72">
        <v>279</v>
      </c>
      <c r="H8" s="108">
        <v>5580</v>
      </c>
    </row>
    <row r="9" spans="1:8" ht="14.25" thickTop="1">
      <c r="A9" s="234" t="s">
        <v>58</v>
      </c>
      <c r="B9" s="53" t="s">
        <v>19</v>
      </c>
      <c r="C9" s="19">
        <v>7.83</v>
      </c>
      <c r="D9" s="19">
        <v>40.72</v>
      </c>
      <c r="E9" s="19">
        <v>43.25</v>
      </c>
      <c r="F9" s="12">
        <f t="shared" si="0"/>
        <v>-5.8497109826589622</v>
      </c>
      <c r="G9" s="20">
        <v>435</v>
      </c>
      <c r="H9" s="54">
        <v>48405.02</v>
      </c>
    </row>
    <row r="10" spans="1:8" ht="14.25" thickBot="1">
      <c r="A10" s="233"/>
      <c r="B10" s="50" t="s">
        <v>20</v>
      </c>
      <c r="C10" s="20">
        <v>4.1100000000000003</v>
      </c>
      <c r="D10" s="20">
        <v>18.11</v>
      </c>
      <c r="E10" s="20">
        <v>19.04</v>
      </c>
      <c r="F10" s="12">
        <f t="shared" si="0"/>
        <v>-4.8844537815126037</v>
      </c>
      <c r="G10" s="20">
        <v>239</v>
      </c>
      <c r="H10" s="54">
        <v>4676</v>
      </c>
    </row>
    <row r="11" spans="1:8" ht="14.25" thickTop="1">
      <c r="A11" s="234" t="s">
        <v>59</v>
      </c>
      <c r="B11" s="173" t="s">
        <v>19</v>
      </c>
      <c r="C11" s="101">
        <v>3.9544290000000011</v>
      </c>
      <c r="D11" s="101">
        <v>24.476824000000001</v>
      </c>
      <c r="E11" s="100">
        <v>14.034844</v>
      </c>
      <c r="F11" s="12">
        <f t="shared" si="0"/>
        <v>74.40039946293669</v>
      </c>
      <c r="G11" s="71">
        <v>324</v>
      </c>
      <c r="H11" s="102">
        <v>17025.208880000002</v>
      </c>
    </row>
    <row r="12" spans="1:8" ht="14.25" thickBot="1">
      <c r="A12" s="233"/>
      <c r="B12" s="50" t="s">
        <v>20</v>
      </c>
      <c r="C12" s="101">
        <v>3.8358530000000002</v>
      </c>
      <c r="D12" s="101">
        <v>20.954911000000003</v>
      </c>
      <c r="E12" s="100">
        <v>10.883975</v>
      </c>
      <c r="F12" s="12">
        <f t="shared" si="0"/>
        <v>92.52994425290396</v>
      </c>
      <c r="G12" s="103">
        <v>281</v>
      </c>
      <c r="H12" s="104">
        <v>5620</v>
      </c>
    </row>
    <row r="13" spans="1:8" ht="14.25" thickTop="1">
      <c r="A13" s="235" t="s">
        <v>60</v>
      </c>
      <c r="B13" s="56" t="s">
        <v>19</v>
      </c>
      <c r="C13" s="32">
        <v>11.3</v>
      </c>
      <c r="D13" s="32">
        <v>61.045068000000001</v>
      </c>
      <c r="E13" s="32">
        <v>30.704141</v>
      </c>
      <c r="F13" s="12">
        <f t="shared" si="0"/>
        <v>98.817052071249933</v>
      </c>
      <c r="G13" s="32">
        <v>604</v>
      </c>
      <c r="H13" s="55">
        <v>71831.736963999996</v>
      </c>
    </row>
    <row r="14" spans="1:8" ht="14.25" thickBot="1">
      <c r="A14" s="236"/>
      <c r="B14" s="50" t="s">
        <v>20</v>
      </c>
      <c r="C14" s="16">
        <v>5.1289999999999996</v>
      </c>
      <c r="D14" s="16">
        <v>21.061833</v>
      </c>
      <c r="E14" s="16">
        <v>11.358000000000001</v>
      </c>
      <c r="F14" s="12">
        <f t="shared" si="0"/>
        <v>85.43610670892761</v>
      </c>
      <c r="G14" s="16">
        <v>299</v>
      </c>
      <c r="H14" s="52">
        <v>5980</v>
      </c>
    </row>
    <row r="15" spans="1:8" ht="14.25" thickTop="1">
      <c r="A15" s="234" t="s">
        <v>61</v>
      </c>
      <c r="B15" s="173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33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35" t="s">
        <v>62</v>
      </c>
      <c r="B17" s="173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35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37" t="s">
        <v>63</v>
      </c>
      <c r="B19" s="56" t="s">
        <v>19</v>
      </c>
      <c r="C19" s="32">
        <v>28.0001</v>
      </c>
      <c r="D19" s="32">
        <v>115.61409999999999</v>
      </c>
      <c r="E19" s="32">
        <v>157.3991</v>
      </c>
      <c r="F19" s="12">
        <f t="shared" si="0"/>
        <v>-26.547165771595903</v>
      </c>
      <c r="G19" s="31">
        <v>1044</v>
      </c>
      <c r="H19" s="55">
        <v>134340.8983</v>
      </c>
    </row>
    <row r="20" spans="1:8" ht="14.25" thickBot="1">
      <c r="A20" s="236"/>
      <c r="B20" s="50" t="s">
        <v>20</v>
      </c>
      <c r="C20" s="51">
        <v>10.0174</v>
      </c>
      <c r="D20" s="51">
        <v>30.472100000000001</v>
      </c>
      <c r="E20" s="51">
        <v>36.460799999999999</v>
      </c>
      <c r="F20" s="12">
        <f t="shared" si="0"/>
        <v>-16.425037300333504</v>
      </c>
      <c r="G20" s="16">
        <v>365</v>
      </c>
      <c r="H20" s="176">
        <v>7300</v>
      </c>
    </row>
    <row r="21" spans="1:8" ht="14.25" thickTop="1">
      <c r="A21" s="234" t="s">
        <v>64</v>
      </c>
      <c r="B21" s="173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33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35" t="s">
        <v>65</v>
      </c>
      <c r="B23" s="173" t="s">
        <v>19</v>
      </c>
      <c r="C23" s="32">
        <v>3.5211639999999989</v>
      </c>
      <c r="D23" s="32">
        <v>14.578358</v>
      </c>
      <c r="E23" s="32">
        <v>0.90693299999999999</v>
      </c>
      <c r="F23" s="12">
        <f t="shared" si="0"/>
        <v>1507.4349483368671</v>
      </c>
      <c r="G23" s="32">
        <v>156</v>
      </c>
      <c r="H23" s="55">
        <v>19866.682276</v>
      </c>
    </row>
    <row r="24" spans="1:8" ht="14.25" thickBot="1">
      <c r="A24" s="236"/>
      <c r="B24" s="50" t="s">
        <v>20</v>
      </c>
      <c r="C24" s="51">
        <v>1.5169830000000006</v>
      </c>
      <c r="D24" s="51">
        <v>5.5811400000000004</v>
      </c>
      <c r="E24" s="51">
        <v>0.268868</v>
      </c>
      <c r="F24" s="12">
        <f t="shared" si="0"/>
        <v>1975.7918383742208</v>
      </c>
      <c r="G24" s="51">
        <v>78</v>
      </c>
      <c r="H24" s="52">
        <v>1560</v>
      </c>
    </row>
    <row r="25" spans="1:8" ht="14.25" thickTop="1">
      <c r="A25" s="234" t="s">
        <v>50</v>
      </c>
      <c r="B25" s="56" t="s">
        <v>19</v>
      </c>
      <c r="C25" s="32">
        <f t="shared" ref="C25:E26" si="1">+C7+C9+C11+C13+C15+C17+C19+C21+C23</f>
        <v>60.153441999999998</v>
      </c>
      <c r="D25" s="32">
        <f t="shared" si="1"/>
        <v>296.709203</v>
      </c>
      <c r="E25" s="32">
        <f t="shared" si="1"/>
        <v>279.85501799999997</v>
      </c>
      <c r="F25" s="26">
        <f t="shared" si="0"/>
        <v>6.0224701777546938</v>
      </c>
      <c r="G25" s="32">
        <f>+G7+G9+G11+G13+G15+G17+G19+G21+G23</f>
        <v>3069</v>
      </c>
      <c r="H25" s="32">
        <f>+H7+H9+H11+H13+H15+H17+H19+H21+H23</f>
        <v>344860.21642000001</v>
      </c>
    </row>
    <row r="26" spans="1:8">
      <c r="A26" s="228"/>
      <c r="B26" s="48" t="s">
        <v>20</v>
      </c>
      <c r="C26" s="32">
        <f t="shared" si="1"/>
        <v>27.688958000000003</v>
      </c>
      <c r="D26" s="32">
        <f t="shared" si="1"/>
        <v>115.893213</v>
      </c>
      <c r="E26" s="32">
        <f t="shared" si="1"/>
        <v>93.441642999999999</v>
      </c>
      <c r="F26" s="12">
        <f t="shared" si="0"/>
        <v>24.027370751603762</v>
      </c>
      <c r="G26" s="32">
        <f>+G8+G10+G12+G14+G16+G18+G20+G22+G24</f>
        <v>1541</v>
      </c>
      <c r="H26" s="32">
        <f>+H8+H10+H12+H14+H16+H18+H20+H22+H24</f>
        <v>30716</v>
      </c>
    </row>
    <row r="27" spans="1:8" ht="14.25" thickBot="1">
      <c r="A27" s="233"/>
      <c r="B27" s="50" t="s">
        <v>49</v>
      </c>
      <c r="C27" s="16">
        <f>+C25</f>
        <v>60.153441999999998</v>
      </c>
      <c r="D27" s="16">
        <f>+D25</f>
        <v>296.709203</v>
      </c>
      <c r="E27" s="16">
        <f>+E25</f>
        <v>279.85501799999997</v>
      </c>
      <c r="F27" s="17">
        <f t="shared" si="0"/>
        <v>6.0224701777546938</v>
      </c>
      <c r="G27" s="16">
        <f>+G25</f>
        <v>3069</v>
      </c>
      <c r="H27" s="16">
        <f>+H25</f>
        <v>344860.21642000001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62" activePane="bottomRight" state="frozen"/>
      <selection pane="topRight"/>
      <selection pane="bottomLeft"/>
      <selection pane="bottomRight" activeCell="D596" sqref="D596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08" t="s">
        <v>127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4.25" thickBot="1">
      <c r="A3" s="259" t="s">
        <v>128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13.5" customHeight="1">
      <c r="A4" s="205" t="s">
        <v>96</v>
      </c>
      <c r="B4" s="9" t="s">
        <v>3</v>
      </c>
      <c r="C4" s="245" t="s">
        <v>4</v>
      </c>
      <c r="D4" s="246"/>
      <c r="E4" s="246"/>
      <c r="F4" s="247"/>
      <c r="G4" s="210" t="s">
        <v>5</v>
      </c>
      <c r="H4" s="247"/>
      <c r="I4" s="210" t="s">
        <v>6</v>
      </c>
      <c r="J4" s="248"/>
      <c r="K4" s="248"/>
      <c r="L4" s="248"/>
      <c r="M4" s="248"/>
      <c r="N4" s="260" t="s">
        <v>7</v>
      </c>
    </row>
    <row r="5" spans="1:14">
      <c r="A5" s="206"/>
      <c r="B5" s="10" t="s">
        <v>8</v>
      </c>
      <c r="C5" s="252" t="s">
        <v>9</v>
      </c>
      <c r="D5" s="252" t="s">
        <v>10</v>
      </c>
      <c r="E5" s="252" t="s">
        <v>11</v>
      </c>
      <c r="F5" s="197" t="s">
        <v>12</v>
      </c>
      <c r="G5" s="252" t="s">
        <v>13</v>
      </c>
      <c r="H5" s="252" t="s">
        <v>14</v>
      </c>
      <c r="I5" s="196" t="s">
        <v>13</v>
      </c>
      <c r="J5" s="249" t="s">
        <v>15</v>
      </c>
      <c r="K5" s="250"/>
      <c r="L5" s="251"/>
      <c r="M5" s="197" t="s">
        <v>12</v>
      </c>
      <c r="N5" s="261"/>
    </row>
    <row r="6" spans="1:14">
      <c r="A6" s="214"/>
      <c r="B6" s="10" t="s">
        <v>16</v>
      </c>
      <c r="C6" s="253"/>
      <c r="D6" s="253"/>
      <c r="E6" s="253"/>
      <c r="F6" s="198" t="s">
        <v>17</v>
      </c>
      <c r="G6" s="254"/>
      <c r="H6" s="254"/>
      <c r="I6" s="24" t="s">
        <v>18</v>
      </c>
      <c r="J6" s="197" t="s">
        <v>9</v>
      </c>
      <c r="K6" s="25" t="s">
        <v>10</v>
      </c>
      <c r="L6" s="97" t="s">
        <v>11</v>
      </c>
      <c r="M6" s="198" t="s">
        <v>17</v>
      </c>
      <c r="N6" s="177" t="s">
        <v>17</v>
      </c>
    </row>
    <row r="7" spans="1:14">
      <c r="A7" s="255" t="s">
        <v>2</v>
      </c>
      <c r="B7" s="196" t="s">
        <v>19</v>
      </c>
      <c r="C7" s="71">
        <v>863.08534000000009</v>
      </c>
      <c r="D7" s="71">
        <v>4726.52675</v>
      </c>
      <c r="E7" s="71">
        <v>4086.69</v>
      </c>
      <c r="F7" s="31">
        <f t="shared" ref="F7:F23" si="0">(D7-E7)/E7*100</f>
        <v>15.656601063452328</v>
      </c>
      <c r="G7" s="75">
        <v>35543</v>
      </c>
      <c r="H7" s="75">
        <v>3922972.01</v>
      </c>
      <c r="I7" s="75">
        <v>4593</v>
      </c>
      <c r="J7" s="72">
        <v>737.65421399999968</v>
      </c>
      <c r="K7" s="72">
        <v>3655.5144719999998</v>
      </c>
      <c r="L7" s="72">
        <v>2469.46</v>
      </c>
      <c r="M7" s="32">
        <f t="shared" ref="M7:M14" si="1">(K7-L7)/L7*100</f>
        <v>48.028899921440306</v>
      </c>
      <c r="N7" s="109">
        <f t="shared" ref="N7:N19" si="2">D7/D202*100</f>
        <v>41.307540593126483</v>
      </c>
    </row>
    <row r="8" spans="1:14">
      <c r="A8" s="256"/>
      <c r="B8" s="196" t="s">
        <v>20</v>
      </c>
      <c r="C8" s="71">
        <v>286.66426000000001</v>
      </c>
      <c r="D8" s="71">
        <v>1490.119355</v>
      </c>
      <c r="E8" s="71">
        <v>1398.43</v>
      </c>
      <c r="F8" s="31">
        <f t="shared" si="0"/>
        <v>6.5565923928977474</v>
      </c>
      <c r="G8" s="75">
        <v>20066</v>
      </c>
      <c r="H8" s="75">
        <v>401320</v>
      </c>
      <c r="I8" s="75">
        <v>2496</v>
      </c>
      <c r="J8" s="72">
        <v>303.02846999999997</v>
      </c>
      <c r="K8" s="72">
        <v>1414.392842</v>
      </c>
      <c r="L8" s="72">
        <v>932.2</v>
      </c>
      <c r="M8" s="31">
        <f t="shared" si="1"/>
        <v>51.726329328470278</v>
      </c>
      <c r="N8" s="109">
        <f t="shared" si="2"/>
        <v>41.460175683844952</v>
      </c>
    </row>
    <row r="9" spans="1:14">
      <c r="A9" s="256"/>
      <c r="B9" s="196" t="s">
        <v>21</v>
      </c>
      <c r="C9" s="71">
        <v>66.829138999999998</v>
      </c>
      <c r="D9" s="71">
        <v>497.71467899999999</v>
      </c>
      <c r="E9" s="71">
        <v>420.84</v>
      </c>
      <c r="F9" s="31">
        <f t="shared" si="0"/>
        <v>18.266961077844314</v>
      </c>
      <c r="G9" s="75">
        <v>360</v>
      </c>
      <c r="H9" s="75">
        <v>458617.2</v>
      </c>
      <c r="I9" s="75">
        <v>71</v>
      </c>
      <c r="J9" s="72">
        <v>42.672692999999995</v>
      </c>
      <c r="K9" s="72">
        <v>131.32363699999999</v>
      </c>
      <c r="L9" s="72">
        <v>205.88</v>
      </c>
      <c r="M9" s="31">
        <f t="shared" si="1"/>
        <v>-36.213504468622503</v>
      </c>
      <c r="N9" s="109">
        <f t="shared" si="2"/>
        <v>65.353976933578551</v>
      </c>
    </row>
    <row r="10" spans="1:14">
      <c r="A10" s="256"/>
      <c r="B10" s="196" t="s">
        <v>22</v>
      </c>
      <c r="C10" s="71">
        <v>26.859092999999973</v>
      </c>
      <c r="D10" s="71">
        <v>347.85407099999998</v>
      </c>
      <c r="E10" s="71">
        <v>137.29</v>
      </c>
      <c r="F10" s="31">
        <f t="shared" si="0"/>
        <v>153.37174666763784</v>
      </c>
      <c r="G10" s="75">
        <v>24996</v>
      </c>
      <c r="H10" s="75">
        <v>112500.81</v>
      </c>
      <c r="I10" s="75">
        <v>203</v>
      </c>
      <c r="J10" s="72">
        <v>5.5109999999999957</v>
      </c>
      <c r="K10" s="72">
        <v>36.342799999999997</v>
      </c>
      <c r="L10" s="72">
        <v>22.83</v>
      </c>
      <c r="M10" s="31">
        <f t="shared" si="1"/>
        <v>59.18878668418747</v>
      </c>
      <c r="N10" s="109">
        <f t="shared" si="2"/>
        <v>82.744241586741992</v>
      </c>
    </row>
    <row r="11" spans="1:14">
      <c r="A11" s="256"/>
      <c r="B11" s="196" t="s">
        <v>23</v>
      </c>
      <c r="C11" s="71">
        <v>3.1476529999999983</v>
      </c>
      <c r="D11" s="71">
        <v>25.168004</v>
      </c>
      <c r="E11" s="71">
        <v>24.32</v>
      </c>
      <c r="F11" s="31">
        <f t="shared" si="0"/>
        <v>3.4868585526315767</v>
      </c>
      <c r="G11" s="75">
        <v>484</v>
      </c>
      <c r="H11" s="75">
        <v>4052.64</v>
      </c>
      <c r="I11" s="75">
        <v>7</v>
      </c>
      <c r="J11" s="72">
        <v>0</v>
      </c>
      <c r="K11" s="72">
        <v>13.571355000000001</v>
      </c>
      <c r="L11" s="72">
        <v>3.11</v>
      </c>
      <c r="M11" s="31">
        <f t="shared" si="1"/>
        <v>336.37797427652737</v>
      </c>
      <c r="N11" s="109">
        <f t="shared" si="2"/>
        <v>60.137603388018221</v>
      </c>
    </row>
    <row r="12" spans="1:14">
      <c r="A12" s="256"/>
      <c r="B12" s="196" t="s">
        <v>24</v>
      </c>
      <c r="C12" s="71">
        <v>144.2011040000001</v>
      </c>
      <c r="D12" s="71">
        <v>1152.3696210000001</v>
      </c>
      <c r="E12" s="71">
        <v>1049.96</v>
      </c>
      <c r="F12" s="31">
        <f t="shared" si="0"/>
        <v>9.7536688064307224</v>
      </c>
      <c r="G12" s="75">
        <v>1293</v>
      </c>
      <c r="H12" s="75">
        <v>959841.56</v>
      </c>
      <c r="I12" s="75">
        <v>150</v>
      </c>
      <c r="J12" s="72">
        <v>5.1504560000000197</v>
      </c>
      <c r="K12" s="72">
        <v>338.94793700000002</v>
      </c>
      <c r="L12" s="72">
        <v>978.98</v>
      </c>
      <c r="M12" s="31">
        <f t="shared" si="1"/>
        <v>-65.377440090706656</v>
      </c>
      <c r="N12" s="109">
        <f t="shared" si="2"/>
        <v>52.855477556435041</v>
      </c>
    </row>
    <row r="13" spans="1:14">
      <c r="A13" s="256"/>
      <c r="B13" s="196" t="s">
        <v>25</v>
      </c>
      <c r="C13" s="71">
        <v>412.12739999999985</v>
      </c>
      <c r="D13" s="71">
        <v>1920.3824</v>
      </c>
      <c r="E13" s="71">
        <v>1139.3699999999999</v>
      </c>
      <c r="F13" s="31">
        <f t="shared" si="0"/>
        <v>68.547741295628299</v>
      </c>
      <c r="G13" s="75">
        <v>150</v>
      </c>
      <c r="H13" s="75">
        <v>23421.94</v>
      </c>
      <c r="I13" s="75">
        <v>303</v>
      </c>
      <c r="J13" s="72">
        <v>13.475899999999911</v>
      </c>
      <c r="K13" s="72">
        <v>1517.9542389999999</v>
      </c>
      <c r="L13" s="72">
        <v>1144.8</v>
      </c>
      <c r="M13" s="31">
        <f t="shared" si="1"/>
        <v>32.595583420684832</v>
      </c>
      <c r="N13" s="109">
        <f t="shared" si="2"/>
        <v>73.857266422391845</v>
      </c>
    </row>
    <row r="14" spans="1:14">
      <c r="A14" s="256"/>
      <c r="B14" s="196" t="s">
        <v>26</v>
      </c>
      <c r="C14" s="71">
        <v>86.630803000000014</v>
      </c>
      <c r="D14" s="71">
        <v>512.31745100000001</v>
      </c>
      <c r="E14" s="71">
        <v>723.7</v>
      </c>
      <c r="F14" s="31">
        <f t="shared" si="0"/>
        <v>-29.208587674450744</v>
      </c>
      <c r="G14" s="75">
        <v>41334</v>
      </c>
      <c r="H14" s="75">
        <v>4460277.05</v>
      </c>
      <c r="I14" s="75">
        <v>868</v>
      </c>
      <c r="J14" s="72">
        <v>63.192418999999973</v>
      </c>
      <c r="K14" s="72">
        <v>257.77619299999998</v>
      </c>
      <c r="L14" s="72">
        <v>134.07</v>
      </c>
      <c r="M14" s="31">
        <f t="shared" si="1"/>
        <v>92.269853807712394</v>
      </c>
      <c r="N14" s="109">
        <f t="shared" si="2"/>
        <v>46.020715314086516</v>
      </c>
    </row>
    <row r="15" spans="1:14">
      <c r="A15" s="256"/>
      <c r="B15" s="196" t="s">
        <v>27</v>
      </c>
      <c r="C15" s="71">
        <v>16.600000000000001</v>
      </c>
      <c r="D15" s="71">
        <v>131.79</v>
      </c>
      <c r="E15" s="71">
        <v>85.51</v>
      </c>
      <c r="F15" s="31">
        <f t="shared" si="0"/>
        <v>54.122324874283692</v>
      </c>
      <c r="G15" s="75">
        <v>51</v>
      </c>
      <c r="H15" s="75">
        <v>36107.629999999997</v>
      </c>
      <c r="I15" s="75">
        <v>0</v>
      </c>
      <c r="J15" s="72"/>
      <c r="K15" s="87"/>
      <c r="L15" s="72"/>
      <c r="M15" s="31"/>
      <c r="N15" s="109">
        <f t="shared" si="2"/>
        <v>64.318621341405617</v>
      </c>
    </row>
    <row r="16" spans="1:14">
      <c r="A16" s="256"/>
      <c r="B16" s="14" t="s">
        <v>28</v>
      </c>
      <c r="C16" s="71">
        <v>8.3773589999999984</v>
      </c>
      <c r="D16" s="71">
        <v>120.390677</v>
      </c>
      <c r="E16" s="71">
        <v>84.88</v>
      </c>
      <c r="F16" s="31">
        <f t="shared" si="0"/>
        <v>41.83633011310085</v>
      </c>
      <c r="G16" s="75">
        <v>34</v>
      </c>
      <c r="H16" s="75">
        <v>29805.18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56"/>
      <c r="B17" s="14" t="s">
        <v>29</v>
      </c>
      <c r="C17" s="71">
        <v>1.5132019999999999</v>
      </c>
      <c r="D17" s="71">
        <v>1.5132019999999999</v>
      </c>
      <c r="E17" s="71">
        <v>0.57999999999999996</v>
      </c>
      <c r="F17" s="31">
        <f t="shared" si="0"/>
        <v>160.89689655172415</v>
      </c>
      <c r="G17" s="75">
        <v>1</v>
      </c>
      <c r="H17" s="75">
        <v>438.71</v>
      </c>
      <c r="I17" s="75">
        <v>0</v>
      </c>
      <c r="J17" s="72"/>
      <c r="K17" s="72"/>
      <c r="L17" s="72"/>
      <c r="M17" s="31"/>
      <c r="N17" s="109">
        <f t="shared" si="2"/>
        <v>2.4564369772884906</v>
      </c>
    </row>
    <row r="18" spans="1:14">
      <c r="A18" s="256"/>
      <c r="B18" s="14" t="s">
        <v>30</v>
      </c>
      <c r="C18" s="71">
        <v>6.7074069999999999</v>
      </c>
      <c r="D18" s="71">
        <v>9.8782569999999996</v>
      </c>
      <c r="E18" s="71">
        <v>0.05</v>
      </c>
      <c r="F18" s="31">
        <f t="shared" si="0"/>
        <v>19656.513999999996</v>
      </c>
      <c r="G18" s="75">
        <v>16</v>
      </c>
      <c r="H18" s="75">
        <v>5863.74</v>
      </c>
      <c r="I18" s="75">
        <v>0</v>
      </c>
      <c r="J18" s="72"/>
      <c r="K18" s="72"/>
      <c r="L18" s="72"/>
      <c r="M18" s="31"/>
      <c r="N18" s="109">
        <f t="shared" si="2"/>
        <v>43.254627693442401</v>
      </c>
    </row>
    <row r="19" spans="1:14" ht="14.25" thickBot="1">
      <c r="A19" s="257"/>
      <c r="B19" s="15" t="s">
        <v>31</v>
      </c>
      <c r="C19" s="16">
        <f t="shared" ref="C19:L19" si="3">C7+C9+C10+C11+C12+C13+C14+C15</f>
        <v>1619.480532</v>
      </c>
      <c r="D19" s="16">
        <f t="shared" si="3"/>
        <v>9314.1229760000006</v>
      </c>
      <c r="E19" s="16">
        <f t="shared" si="3"/>
        <v>7667.6799999999994</v>
      </c>
      <c r="F19" s="16">
        <f t="shared" si="0"/>
        <v>21.472505060200756</v>
      </c>
      <c r="G19" s="16">
        <f t="shared" si="3"/>
        <v>104211</v>
      </c>
      <c r="H19" s="16">
        <f t="shared" si="3"/>
        <v>9977790.8399999999</v>
      </c>
      <c r="I19" s="16">
        <f t="shared" si="3"/>
        <v>6195</v>
      </c>
      <c r="J19" s="16">
        <f t="shared" si="3"/>
        <v>867.65668199999959</v>
      </c>
      <c r="K19" s="16">
        <f t="shared" si="3"/>
        <v>5951.430632999999</v>
      </c>
      <c r="L19" s="16">
        <f t="shared" si="3"/>
        <v>4959.13</v>
      </c>
      <c r="M19" s="16">
        <f t="shared" ref="M19:M22" si="4">(K19-L19)/L19*100</f>
        <v>20.009570892475072</v>
      </c>
      <c r="N19" s="110">
        <f t="shared" si="2"/>
        <v>49.636702427342492</v>
      </c>
    </row>
    <row r="20" spans="1:14" ht="15" thickTop="1" thickBot="1">
      <c r="A20" s="258" t="s">
        <v>32</v>
      </c>
      <c r="B20" s="18" t="s">
        <v>19</v>
      </c>
      <c r="C20" s="19">
        <v>198.168556</v>
      </c>
      <c r="D20" s="19">
        <v>1226.330917</v>
      </c>
      <c r="E20" s="19">
        <v>1316.6106460000001</v>
      </c>
      <c r="F20" s="111">
        <f t="shared" si="0"/>
        <v>-6.8569800247536579</v>
      </c>
      <c r="G20" s="20">
        <v>6060</v>
      </c>
      <c r="H20" s="20">
        <v>712234.14489999996</v>
      </c>
      <c r="I20" s="20">
        <v>1124</v>
      </c>
      <c r="J20" s="19">
        <v>261.866354</v>
      </c>
      <c r="K20" s="20">
        <v>1134.5264010000001</v>
      </c>
      <c r="L20" s="20">
        <v>781.10279700000001</v>
      </c>
      <c r="M20" s="111">
        <f t="shared" si="4"/>
        <v>45.24674669677313</v>
      </c>
      <c r="N20" s="112">
        <f>D20/D202*100</f>
        <v>10.717534632504412</v>
      </c>
    </row>
    <row r="21" spans="1:14" ht="14.25" thickBot="1">
      <c r="A21" s="242"/>
      <c r="B21" s="196" t="s">
        <v>20</v>
      </c>
      <c r="C21" s="20">
        <v>60.168875999999997</v>
      </c>
      <c r="D21" s="20">
        <v>344.17833000000002</v>
      </c>
      <c r="E21" s="20">
        <v>361.85160400000001</v>
      </c>
      <c r="F21" s="31">
        <f t="shared" si="0"/>
        <v>-4.8841220557364151</v>
      </c>
      <c r="G21" s="20">
        <v>3021</v>
      </c>
      <c r="H21" s="20">
        <v>60340</v>
      </c>
      <c r="I21" s="20">
        <v>632</v>
      </c>
      <c r="J21" s="20">
        <v>103.89501300000001</v>
      </c>
      <c r="K21" s="20">
        <v>378.57331399999998</v>
      </c>
      <c r="L21" s="20">
        <v>192.35883899999999</v>
      </c>
      <c r="M21" s="31">
        <f t="shared" si="4"/>
        <v>96.805780263624911</v>
      </c>
      <c r="N21" s="109">
        <f>D21/D203*100</f>
        <v>9.5762087650840328</v>
      </c>
    </row>
    <row r="22" spans="1:14" ht="14.25" thickBot="1">
      <c r="A22" s="242"/>
      <c r="B22" s="196" t="s">
        <v>21</v>
      </c>
      <c r="C22" s="20"/>
      <c r="D22" s="20">
        <v>2.6847080000000001</v>
      </c>
      <c r="E22" s="20">
        <v>4.8465150000000001</v>
      </c>
      <c r="F22" s="31">
        <f t="shared" si="0"/>
        <v>-44.605391709300399</v>
      </c>
      <c r="G22" s="20">
        <v>3</v>
      </c>
      <c r="H22" s="20">
        <v>2930.2938810000001</v>
      </c>
      <c r="I22" s="20"/>
      <c r="J22" s="20"/>
      <c r="K22" s="20"/>
      <c r="L22" s="20"/>
      <c r="M22" s="31" t="e">
        <f t="shared" si="4"/>
        <v>#DIV/0!</v>
      </c>
      <c r="N22" s="109">
        <f>D22/D204*100</f>
        <v>0.35252395018350224</v>
      </c>
    </row>
    <row r="23" spans="1:14" ht="14.25" thickBot="1">
      <c r="A23" s="242"/>
      <c r="B23" s="196" t="s">
        <v>22</v>
      </c>
      <c r="C23" s="20">
        <v>6.1620470000000003</v>
      </c>
      <c r="D23" s="20">
        <v>32.715786000000001</v>
      </c>
      <c r="E23" s="20">
        <v>9.6268049999999992</v>
      </c>
      <c r="F23" s="31">
        <f t="shared" si="0"/>
        <v>239.8405389950249</v>
      </c>
      <c r="G23" s="20">
        <v>1722</v>
      </c>
      <c r="H23" s="20">
        <v>5152.66</v>
      </c>
      <c r="I23" s="20"/>
      <c r="J23" s="20"/>
      <c r="K23" s="20"/>
      <c r="L23" s="20">
        <v>0.04</v>
      </c>
      <c r="M23" s="31"/>
      <c r="N23" s="109">
        <f>D23/D205*100</f>
        <v>7.782122235056872</v>
      </c>
    </row>
    <row r="24" spans="1:14" ht="14.25" thickBot="1">
      <c r="A24" s="242"/>
      <c r="B24" s="196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42"/>
      <c r="B25" s="196" t="s">
        <v>24</v>
      </c>
      <c r="C25" s="21">
        <v>2.067069</v>
      </c>
      <c r="D25" s="21">
        <v>6.4063319999999999</v>
      </c>
      <c r="E25" s="20">
        <v>2.0132789999999998</v>
      </c>
      <c r="F25" s="31">
        <f>(D25-E25)/E25*100</f>
        <v>218.20388530352724</v>
      </c>
      <c r="G25" s="20">
        <v>822</v>
      </c>
      <c r="H25" s="20">
        <v>6269.9</v>
      </c>
      <c r="I25" s="20">
        <v>1</v>
      </c>
      <c r="J25" s="21"/>
      <c r="K25" s="20"/>
      <c r="L25" s="20"/>
      <c r="M25" s="31" t="e">
        <f>(K25-L25)/L25*100</f>
        <v>#DIV/0!</v>
      </c>
      <c r="N25" s="109">
        <f>D25/D207*100</f>
        <v>0.29383778526826643</v>
      </c>
    </row>
    <row r="26" spans="1:14" ht="14.25" thickBot="1">
      <c r="A26" s="242"/>
      <c r="B26" s="196" t="s">
        <v>25</v>
      </c>
      <c r="C26" s="22">
        <v>1.232</v>
      </c>
      <c r="D26" s="22">
        <v>9.6867400000000004</v>
      </c>
      <c r="E26" s="22">
        <v>7.2074199999999999</v>
      </c>
      <c r="F26" s="31"/>
      <c r="G26" s="22">
        <v>5</v>
      </c>
      <c r="H26" s="22">
        <v>484.33699999999999</v>
      </c>
      <c r="I26" s="22"/>
      <c r="J26" s="22"/>
      <c r="K26" s="22"/>
      <c r="L26" s="22"/>
      <c r="M26" s="31"/>
      <c r="N26" s="109"/>
    </row>
    <row r="27" spans="1:14" ht="14.25" thickBot="1">
      <c r="A27" s="242"/>
      <c r="B27" s="196" t="s">
        <v>26</v>
      </c>
      <c r="C27" s="20">
        <v>4.2</v>
      </c>
      <c r="D27" s="20">
        <v>38.53</v>
      </c>
      <c r="E27" s="20">
        <v>48.46</v>
      </c>
      <c r="F27" s="31">
        <f>(D27-E27)/E27*100</f>
        <v>-20.491126702434997</v>
      </c>
      <c r="G27" s="20">
        <v>11551</v>
      </c>
      <c r="H27" s="20">
        <v>1228849.6499999999</v>
      </c>
      <c r="I27" s="20">
        <v>26</v>
      </c>
      <c r="J27" s="20">
        <v>4.7116030000000002</v>
      </c>
      <c r="K27" s="20">
        <v>31.447951</v>
      </c>
      <c r="L27" s="20">
        <v>17.919568999999999</v>
      </c>
      <c r="M27" s="31">
        <f>(K27-L27)/L27*100</f>
        <v>75.495018881313499</v>
      </c>
      <c r="N27" s="109">
        <f>D27/D209*100</f>
        <v>3.4610926440055105</v>
      </c>
    </row>
    <row r="28" spans="1:14" ht="14.25" thickBot="1">
      <c r="A28" s="242"/>
      <c r="B28" s="196" t="s">
        <v>27</v>
      </c>
      <c r="C28" s="20">
        <v>1.158962</v>
      </c>
      <c r="D28" s="20">
        <v>15.050095000000001</v>
      </c>
      <c r="E28" s="20"/>
      <c r="F28" s="31"/>
      <c r="G28" s="20">
        <v>4</v>
      </c>
      <c r="H28" s="20">
        <v>5522.4310880000003</v>
      </c>
      <c r="I28" s="20"/>
      <c r="J28" s="20"/>
      <c r="K28" s="20"/>
      <c r="L28" s="20"/>
      <c r="M28" s="31"/>
      <c r="N28" s="109"/>
    </row>
    <row r="29" spans="1:14" ht="14.25" thickBot="1">
      <c r="A29" s="242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42"/>
      <c r="B30" s="14" t="s">
        <v>29</v>
      </c>
      <c r="C30" s="40">
        <v>1.158962</v>
      </c>
      <c r="D30" s="40">
        <v>15.050095000000001</v>
      </c>
      <c r="E30" s="40"/>
      <c r="F30" s="31"/>
      <c r="G30" s="40">
        <v>4</v>
      </c>
      <c r="H30" s="40">
        <v>5522.4310880000003</v>
      </c>
      <c r="I30" s="40"/>
      <c r="J30" s="40"/>
      <c r="K30" s="40"/>
      <c r="L30" s="40"/>
      <c r="M30" s="31"/>
      <c r="N30" s="109"/>
    </row>
    <row r="31" spans="1:14" ht="14.25" thickBot="1">
      <c r="A31" s="242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43"/>
      <c r="B32" s="15" t="s">
        <v>31</v>
      </c>
      <c r="C32" s="16">
        <f t="shared" ref="C32:L32" si="5">C20+C22+C23+C24+C25+C26+C27+C28</f>
        <v>212.98863399999999</v>
      </c>
      <c r="D32" s="16">
        <f t="shared" si="5"/>
        <v>1331.4045780000001</v>
      </c>
      <c r="E32" s="16">
        <f t="shared" si="5"/>
        <v>1388.7646650000002</v>
      </c>
      <c r="F32" s="16">
        <f t="shared" ref="F32:F38" si="6">(D32-E32)/E32*100</f>
        <v>-4.1302956826022079</v>
      </c>
      <c r="G32" s="16">
        <f t="shared" si="5"/>
        <v>20167</v>
      </c>
      <c r="H32" s="16">
        <f t="shared" si="5"/>
        <v>1961443.4168690001</v>
      </c>
      <c r="I32" s="16">
        <f t="shared" si="5"/>
        <v>1151</v>
      </c>
      <c r="J32" s="16">
        <f t="shared" si="5"/>
        <v>266.57795700000003</v>
      </c>
      <c r="K32" s="16">
        <f t="shared" si="5"/>
        <v>1165.9743520000002</v>
      </c>
      <c r="L32" s="16">
        <f t="shared" si="5"/>
        <v>799.062366</v>
      </c>
      <c r="M32" s="16">
        <f t="shared" ref="M32:M38" si="7">(K32-L32)/L32*100</f>
        <v>45.917815881720578</v>
      </c>
      <c r="N32" s="110">
        <f>D32/D214*100</f>
        <v>7.0953038755097824</v>
      </c>
    </row>
    <row r="33" spans="1:14" ht="15" thickTop="1" thickBot="1">
      <c r="A33" s="244" t="s">
        <v>33</v>
      </c>
      <c r="B33" s="18" t="s">
        <v>19</v>
      </c>
      <c r="C33" s="105">
        <v>357.89121999999998</v>
      </c>
      <c r="D33" s="105">
        <v>2299.2879050000001</v>
      </c>
      <c r="E33" s="91">
        <v>1985.1417040000003</v>
      </c>
      <c r="F33" s="111">
        <f t="shared" si="6"/>
        <v>15.824875391363987</v>
      </c>
      <c r="G33" s="72">
        <v>14973</v>
      </c>
      <c r="H33" s="72">
        <v>3036004.5685300017</v>
      </c>
      <c r="I33" s="72">
        <v>1226</v>
      </c>
      <c r="J33" s="72">
        <v>238.5</v>
      </c>
      <c r="K33" s="72">
        <v>1028</v>
      </c>
      <c r="L33" s="72">
        <v>1050.9000000000001</v>
      </c>
      <c r="M33" s="111">
        <f t="shared" si="7"/>
        <v>-2.1790845941573975</v>
      </c>
      <c r="N33" s="112">
        <f t="shared" ref="N33:N38" si="8">D33/D202*100</f>
        <v>20.094655863541291</v>
      </c>
    </row>
    <row r="34" spans="1:14" ht="14.25" thickBot="1">
      <c r="A34" s="242"/>
      <c r="B34" s="196" t="s">
        <v>20</v>
      </c>
      <c r="C34" s="105">
        <v>116.86357399999997</v>
      </c>
      <c r="D34" s="105">
        <v>678.268823</v>
      </c>
      <c r="E34" s="91">
        <v>603.380989</v>
      </c>
      <c r="F34" s="31">
        <f t="shared" si="6"/>
        <v>12.411367836450014</v>
      </c>
      <c r="G34" s="72">
        <v>7253</v>
      </c>
      <c r="H34" s="72">
        <v>145060</v>
      </c>
      <c r="I34" s="72">
        <v>653</v>
      </c>
      <c r="J34" s="72">
        <v>85</v>
      </c>
      <c r="K34" s="72">
        <v>401</v>
      </c>
      <c r="L34" s="72">
        <v>266.39999999999998</v>
      </c>
      <c r="M34" s="31">
        <f t="shared" si="7"/>
        <v>50.525525525525538</v>
      </c>
      <c r="N34" s="109">
        <f t="shared" si="8"/>
        <v>18.871739681855708</v>
      </c>
    </row>
    <row r="35" spans="1:14" ht="14.25" thickBot="1">
      <c r="A35" s="242"/>
      <c r="B35" s="196" t="s">
        <v>21</v>
      </c>
      <c r="C35" s="105">
        <v>5.159749000000005</v>
      </c>
      <c r="D35" s="105">
        <v>163.01293200000001</v>
      </c>
      <c r="E35" s="91">
        <v>156.87176499999998</v>
      </c>
      <c r="F35" s="31">
        <f t="shared" si="6"/>
        <v>3.9147688559506073</v>
      </c>
      <c r="G35" s="72">
        <v>1019</v>
      </c>
      <c r="H35" s="72">
        <v>369088.35138899996</v>
      </c>
      <c r="I35" s="72">
        <v>4</v>
      </c>
      <c r="J35" s="72">
        <v>2</v>
      </c>
      <c r="K35" s="72">
        <v>3</v>
      </c>
      <c r="L35" s="72">
        <v>3</v>
      </c>
      <c r="M35" s="31">
        <f t="shared" si="7"/>
        <v>0</v>
      </c>
      <c r="N35" s="109">
        <f t="shared" si="8"/>
        <v>21.404921026657142</v>
      </c>
    </row>
    <row r="36" spans="1:14" ht="14.25" thickBot="1">
      <c r="A36" s="242"/>
      <c r="B36" s="196" t="s">
        <v>22</v>
      </c>
      <c r="C36" s="105">
        <v>1.9506730000000019</v>
      </c>
      <c r="D36" s="105">
        <v>19.648949999999999</v>
      </c>
      <c r="E36" s="91">
        <v>3.250966</v>
      </c>
      <c r="F36" s="31">
        <f t="shared" si="6"/>
        <v>504.40342962676323</v>
      </c>
      <c r="G36" s="72">
        <v>324</v>
      </c>
      <c r="H36" s="72">
        <v>19529.000000000011</v>
      </c>
      <c r="I36" s="72">
        <v>12</v>
      </c>
      <c r="J36" s="72">
        <v>2</v>
      </c>
      <c r="K36" s="72">
        <v>4</v>
      </c>
      <c r="L36" s="72">
        <v>8</v>
      </c>
      <c r="M36" s="31">
        <f t="shared" si="7"/>
        <v>-50</v>
      </c>
      <c r="N36" s="109">
        <f t="shared" si="8"/>
        <v>4.6739066788895345</v>
      </c>
    </row>
    <row r="37" spans="1:14" ht="14.25" thickBot="1">
      <c r="A37" s="242"/>
      <c r="B37" s="196" t="s">
        <v>23</v>
      </c>
      <c r="C37" s="105">
        <v>5.188799999999999E-2</v>
      </c>
      <c r="D37" s="105">
        <v>0.245286</v>
      </c>
      <c r="E37" s="91">
        <v>5.2746549999999992</v>
      </c>
      <c r="F37" s="31">
        <f t="shared" si="6"/>
        <v>-95.3497242947643</v>
      </c>
      <c r="G37" s="72">
        <v>307</v>
      </c>
      <c r="H37" s="72">
        <v>16300</v>
      </c>
      <c r="I37" s="72">
        <v>1</v>
      </c>
      <c r="J37" s="72">
        <v>1</v>
      </c>
      <c r="K37" s="72">
        <v>1</v>
      </c>
      <c r="L37" s="72">
        <v>22</v>
      </c>
      <c r="M37" s="31">
        <f t="shared" si="7"/>
        <v>-95.454545454545453</v>
      </c>
      <c r="N37" s="109">
        <f t="shared" si="8"/>
        <v>0.58609781628425672</v>
      </c>
    </row>
    <row r="38" spans="1:14" ht="14.25" thickBot="1">
      <c r="A38" s="242"/>
      <c r="B38" s="196" t="s">
        <v>24</v>
      </c>
      <c r="C38" s="105">
        <v>248.54964799999999</v>
      </c>
      <c r="D38" s="105">
        <v>466.31435899999997</v>
      </c>
      <c r="E38" s="91">
        <v>262.12757699999997</v>
      </c>
      <c r="F38" s="31">
        <f t="shared" si="6"/>
        <v>77.895955983295877</v>
      </c>
      <c r="G38" s="72">
        <v>392</v>
      </c>
      <c r="H38" s="72">
        <v>298071.7</v>
      </c>
      <c r="I38" s="72">
        <v>4</v>
      </c>
      <c r="J38" s="72">
        <v>2</v>
      </c>
      <c r="K38" s="72">
        <v>2</v>
      </c>
      <c r="L38" s="72">
        <v>161</v>
      </c>
      <c r="M38" s="31">
        <f t="shared" si="7"/>
        <v>-98.757763975155271</v>
      </c>
      <c r="N38" s="109">
        <f t="shared" si="8"/>
        <v>21.388335554159742</v>
      </c>
    </row>
    <row r="39" spans="1:14" ht="14.25" thickBot="1">
      <c r="A39" s="242"/>
      <c r="B39" s="196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42"/>
      <c r="B40" s="196" t="s">
        <v>26</v>
      </c>
      <c r="C40" s="105">
        <v>51.87083000000024</v>
      </c>
      <c r="D40" s="105">
        <v>197.30961900000005</v>
      </c>
      <c r="E40" s="91">
        <v>212.45232399999969</v>
      </c>
      <c r="F40" s="31">
        <f>(D40-E40)/E40*100</f>
        <v>-7.1275779501473746</v>
      </c>
      <c r="G40" s="72">
        <v>6805</v>
      </c>
      <c r="H40" s="72">
        <v>5079203.6892000455</v>
      </c>
      <c r="I40" s="74">
        <v>4</v>
      </c>
      <c r="J40" s="72">
        <v>30.1</v>
      </c>
      <c r="K40" s="74">
        <v>30.1</v>
      </c>
      <c r="L40" s="72">
        <v>13</v>
      </c>
      <c r="M40" s="31">
        <f>(K40-L40)/L40*100</f>
        <v>131.53846153846155</v>
      </c>
      <c r="N40" s="109">
        <f>D40/D209*100</f>
        <v>17.724029870553597</v>
      </c>
    </row>
    <row r="41" spans="1:14" ht="14.25" thickBot="1">
      <c r="A41" s="242"/>
      <c r="B41" s="196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42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42"/>
      <c r="B43" s="14" t="s">
        <v>29</v>
      </c>
      <c r="C43" s="105">
        <v>0</v>
      </c>
      <c r="D43" s="105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42"/>
      <c r="B44" s="14" t="s">
        <v>30</v>
      </c>
      <c r="C44" s="105">
        <v>0</v>
      </c>
      <c r="D44" s="105">
        <v>0</v>
      </c>
      <c r="E44" s="91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43"/>
      <c r="B45" s="15" t="s">
        <v>31</v>
      </c>
      <c r="C45" s="16">
        <f t="shared" ref="C45:L45" si="9">C33+C35+C36+C37+C38+C39+C40+C41</f>
        <v>665.47400800000037</v>
      </c>
      <c r="D45" s="16">
        <f t="shared" si="9"/>
        <v>3145.8190509999999</v>
      </c>
      <c r="E45" s="16">
        <f t="shared" si="9"/>
        <v>2625.1189910000003</v>
      </c>
      <c r="F45" s="16">
        <f>(D45-E45)/E45*100</f>
        <v>19.835293629933577</v>
      </c>
      <c r="G45" s="16">
        <f t="shared" si="9"/>
        <v>23820</v>
      </c>
      <c r="H45" s="16">
        <f t="shared" si="9"/>
        <v>8818197.3091190476</v>
      </c>
      <c r="I45" s="16">
        <f t="shared" si="9"/>
        <v>1251</v>
      </c>
      <c r="J45" s="16">
        <f t="shared" si="9"/>
        <v>275.60000000000002</v>
      </c>
      <c r="K45" s="16">
        <f t="shared" si="9"/>
        <v>1068.0999999999999</v>
      </c>
      <c r="L45" s="16">
        <f t="shared" si="9"/>
        <v>1257.9000000000001</v>
      </c>
      <c r="M45" s="16">
        <f t="shared" ref="M45:M49" si="10">(K45-L45)/L45*100</f>
        <v>-15.08863979648622</v>
      </c>
      <c r="N45" s="110">
        <f>D45/D214*100</f>
        <v>16.764657770474336</v>
      </c>
    </row>
    <row r="46" spans="1:14" ht="14.25" thickTop="1">
      <c r="A46" s="244" t="s">
        <v>34</v>
      </c>
      <c r="B46" s="18" t="s">
        <v>19</v>
      </c>
      <c r="C46" s="121">
        <v>151.00046</v>
      </c>
      <c r="D46" s="121">
        <v>861.768147</v>
      </c>
      <c r="E46" s="121">
        <v>826.24649799999997</v>
      </c>
      <c r="F46" s="111">
        <f>(D46-E46)/E46*100</f>
        <v>4.2991587965556528</v>
      </c>
      <c r="G46" s="122">
        <v>5876</v>
      </c>
      <c r="H46" s="122">
        <v>590263.64084799995</v>
      </c>
      <c r="I46" s="122">
        <v>138</v>
      </c>
      <c r="J46" s="122">
        <v>151.40557799999999</v>
      </c>
      <c r="K46" s="122">
        <v>660.01194599999997</v>
      </c>
      <c r="L46" s="122">
        <v>385.02339599999999</v>
      </c>
      <c r="M46" s="111">
        <f t="shared" si="10"/>
        <v>71.421257216275762</v>
      </c>
      <c r="N46" s="112">
        <f>D46/D202*100</f>
        <v>7.5314336714725876</v>
      </c>
    </row>
    <row r="47" spans="1:14">
      <c r="A47" s="258"/>
      <c r="B47" s="196" t="s">
        <v>20</v>
      </c>
      <c r="C47" s="122">
        <v>52.042278000000003</v>
      </c>
      <c r="D47" s="122">
        <v>283.76308299999999</v>
      </c>
      <c r="E47" s="122">
        <v>281.96820000000002</v>
      </c>
      <c r="F47" s="31">
        <f>(D47-E47)/E47*100</f>
        <v>0.63655511508034246</v>
      </c>
      <c r="G47" s="122">
        <v>2970</v>
      </c>
      <c r="H47" s="122">
        <v>59240</v>
      </c>
      <c r="I47" s="122">
        <v>56</v>
      </c>
      <c r="J47" s="122">
        <v>68.154981000000006</v>
      </c>
      <c r="K47" s="122">
        <v>236.332369</v>
      </c>
      <c r="L47" s="122">
        <v>138.82045500000001</v>
      </c>
      <c r="M47" s="31">
        <f t="shared" si="10"/>
        <v>70.243188584852263</v>
      </c>
      <c r="N47" s="109">
        <f>D47/D203*100</f>
        <v>7.8952516349064377</v>
      </c>
    </row>
    <row r="48" spans="1:14">
      <c r="A48" s="258"/>
      <c r="B48" s="196" t="s">
        <v>21</v>
      </c>
      <c r="C48" s="122">
        <v>5.4951140000000001</v>
      </c>
      <c r="D48" s="122">
        <v>49.309559999999998</v>
      </c>
      <c r="E48" s="122">
        <v>38.030282999999997</v>
      </c>
      <c r="F48" s="31">
        <f>(D48-E48)/E48*100</f>
        <v>29.658672274408271</v>
      </c>
      <c r="G48" s="122">
        <v>54</v>
      </c>
      <c r="H48" s="122">
        <v>32546.492740000002</v>
      </c>
      <c r="I48" s="122">
        <v>0</v>
      </c>
      <c r="J48" s="122">
        <v>0</v>
      </c>
      <c r="K48" s="122">
        <v>25.087569999999999</v>
      </c>
      <c r="L48" s="122">
        <v>0.37</v>
      </c>
      <c r="M48" s="31">
        <f t="shared" si="10"/>
        <v>6680.4243243243236</v>
      </c>
      <c r="N48" s="109">
        <f>D48/D204*100</f>
        <v>6.4747454371240423</v>
      </c>
    </row>
    <row r="49" spans="1:14">
      <c r="A49" s="258"/>
      <c r="B49" s="196" t="s">
        <v>22</v>
      </c>
      <c r="C49" s="122">
        <v>8.4905999999999995E-2</v>
      </c>
      <c r="D49" s="122">
        <v>1.0842480000000001</v>
      </c>
      <c r="E49" s="122">
        <v>2.1941579999999998</v>
      </c>
      <c r="F49" s="31">
        <f>(D49-E49)/E49*100</f>
        <v>-50.584780129780981</v>
      </c>
      <c r="G49" s="122">
        <v>65</v>
      </c>
      <c r="H49" s="122">
        <v>24591.9</v>
      </c>
      <c r="I49" s="122">
        <v>1</v>
      </c>
      <c r="J49" s="122">
        <v>0</v>
      </c>
      <c r="K49" s="122">
        <v>0.48</v>
      </c>
      <c r="L49" s="122">
        <v>0.29499999999999998</v>
      </c>
      <c r="M49" s="31">
        <f t="shared" si="10"/>
        <v>62.711864406779661</v>
      </c>
      <c r="N49" s="109">
        <f>D49/D205*100</f>
        <v>0.25791067557160158</v>
      </c>
    </row>
    <row r="50" spans="1:14">
      <c r="A50" s="258"/>
      <c r="B50" s="196" t="s">
        <v>23</v>
      </c>
      <c r="C50" s="122">
        <v>1.8867999999999999E-2</v>
      </c>
      <c r="D50" s="122">
        <v>0.136793</v>
      </c>
      <c r="E50" s="122">
        <v>0</v>
      </c>
      <c r="F50" s="31"/>
      <c r="G50" s="122">
        <v>29</v>
      </c>
      <c r="H50" s="122">
        <v>14.5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58"/>
      <c r="B51" s="196" t="s">
        <v>24</v>
      </c>
      <c r="C51" s="122">
        <v>53.006160000000001</v>
      </c>
      <c r="D51" s="122">
        <v>170.80144000000001</v>
      </c>
      <c r="E51" s="122">
        <v>32.771954000000001</v>
      </c>
      <c r="F51" s="31">
        <f>(D51-E51)/E51*100</f>
        <v>421.18173972781727</v>
      </c>
      <c r="G51" s="122">
        <v>338</v>
      </c>
      <c r="H51" s="122">
        <v>127791.092511</v>
      </c>
      <c r="I51" s="122">
        <v>3</v>
      </c>
      <c r="J51" s="122">
        <v>2.2738</v>
      </c>
      <c r="K51" s="122">
        <v>24.049022999999998</v>
      </c>
      <c r="L51" s="122">
        <v>8.9682999999999993</v>
      </c>
      <c r="M51" s="31">
        <f>(K51-L51)/L51*100</f>
        <v>168.15587123535119</v>
      </c>
      <c r="N51" s="109">
        <f>D51/D207*100</f>
        <v>7.8341111341452008</v>
      </c>
    </row>
    <row r="52" spans="1:14">
      <c r="A52" s="258"/>
      <c r="B52" s="196" t="s">
        <v>25</v>
      </c>
      <c r="C52" s="124">
        <v>83.637147999999996</v>
      </c>
      <c r="D52" s="124">
        <v>574.59135800000001</v>
      </c>
      <c r="E52" s="124">
        <v>513.37654799999996</v>
      </c>
      <c r="F52" s="31">
        <f>(D52-E52)/E52*100</f>
        <v>11.923959175478359</v>
      </c>
      <c r="G52" s="124">
        <v>190</v>
      </c>
      <c r="H52" s="124">
        <v>18553.0952</v>
      </c>
      <c r="I52" s="124">
        <v>384</v>
      </c>
      <c r="J52" s="124">
        <v>63.895392000000001</v>
      </c>
      <c r="K52" s="124">
        <v>376.57032400000003</v>
      </c>
      <c r="L52" s="124">
        <v>192.246432</v>
      </c>
      <c r="M52" s="31">
        <f t="shared" ref="M52:M54" si="11">(K52-L52)/L52*100</f>
        <v>95.878966429920538</v>
      </c>
      <c r="N52" s="109">
        <f>D52/D208*100</f>
        <v>22.098591932424466</v>
      </c>
    </row>
    <row r="53" spans="1:14">
      <c r="A53" s="258"/>
      <c r="B53" s="196" t="s">
        <v>26</v>
      </c>
      <c r="C53" s="122">
        <v>10.099231</v>
      </c>
      <c r="D53" s="122">
        <v>73.622314000000003</v>
      </c>
      <c r="E53" s="122">
        <v>45.019883</v>
      </c>
      <c r="F53" s="31">
        <f>(D53-E53)/E53*100</f>
        <v>63.532886125003927</v>
      </c>
      <c r="G53" s="122">
        <v>852</v>
      </c>
      <c r="H53" s="122">
        <v>210399.28</v>
      </c>
      <c r="I53" s="122">
        <v>1</v>
      </c>
      <c r="J53" s="122">
        <v>0.40860000000000002</v>
      </c>
      <c r="K53" s="122">
        <v>17.157605</v>
      </c>
      <c r="L53" s="122">
        <v>21.992660000000001</v>
      </c>
      <c r="M53" s="31">
        <f t="shared" si="11"/>
        <v>-21.984857675242562</v>
      </c>
      <c r="N53" s="109">
        <f>D53/D209*100</f>
        <v>6.6133830630693975</v>
      </c>
    </row>
    <row r="54" spans="1:14">
      <c r="A54" s="258"/>
      <c r="B54" s="196" t="s">
        <v>27</v>
      </c>
      <c r="C54" s="122">
        <v>5.9234390000000001</v>
      </c>
      <c r="D54" s="122">
        <v>22.076553000000001</v>
      </c>
      <c r="E54" s="122">
        <v>28.810195</v>
      </c>
      <c r="F54" s="31">
        <f>(D54-E54)/E54*100</f>
        <v>-23.372427711787441</v>
      </c>
      <c r="G54" s="122" t="s">
        <v>132</v>
      </c>
      <c r="H54" s="122">
        <v>5294.7415620000002</v>
      </c>
      <c r="I54" s="122">
        <v>0</v>
      </c>
      <c r="J54" s="122">
        <v>0</v>
      </c>
      <c r="K54" s="122">
        <v>0</v>
      </c>
      <c r="L54" s="122">
        <v>0.42304000000000003</v>
      </c>
      <c r="M54" s="31">
        <f t="shared" si="11"/>
        <v>-100</v>
      </c>
      <c r="N54" s="109">
        <f>D54/D210*100</f>
        <v>10.774212405573053</v>
      </c>
    </row>
    <row r="55" spans="1:14">
      <c r="A55" s="258"/>
      <c r="B55" s="14" t="s">
        <v>28</v>
      </c>
      <c r="C55" s="123">
        <v>0</v>
      </c>
      <c r="D55" s="123">
        <v>0</v>
      </c>
      <c r="E55" s="123">
        <v>0</v>
      </c>
      <c r="F55" s="31"/>
      <c r="G55" s="123" t="s">
        <v>132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58"/>
      <c r="B56" s="14" t="s">
        <v>29</v>
      </c>
      <c r="C56" s="123">
        <v>5.6446240000000003</v>
      </c>
      <c r="D56" s="123">
        <v>20.273332</v>
      </c>
      <c r="E56" s="123">
        <v>0</v>
      </c>
      <c r="F56" s="31" t="e">
        <f>(D56-E56)/E56*100</f>
        <v>#DIV/0!</v>
      </c>
      <c r="G56" s="123">
        <v>20</v>
      </c>
      <c r="H56" s="123">
        <v>5227.4454100000003</v>
      </c>
      <c r="I56" s="123">
        <v>0</v>
      </c>
      <c r="J56" s="123">
        <v>0</v>
      </c>
      <c r="K56" s="123">
        <v>0</v>
      </c>
      <c r="L56" s="123">
        <v>0.42304000000000003</v>
      </c>
      <c r="M56" s="31">
        <f>(K56-L56)/L56*100</f>
        <v>-100</v>
      </c>
      <c r="N56" s="109">
        <f>D56/D212*100</f>
        <v>32.910452390127716</v>
      </c>
    </row>
    <row r="57" spans="1:14">
      <c r="A57" s="258"/>
      <c r="B57" s="14" t="s">
        <v>30</v>
      </c>
      <c r="C57" s="123">
        <v>0.27881499999999998</v>
      </c>
      <c r="D57" s="123">
        <v>1.803221</v>
      </c>
      <c r="E57" s="123">
        <v>28.810195</v>
      </c>
      <c r="F57" s="31"/>
      <c r="G57" s="123">
        <v>2</v>
      </c>
      <c r="H57" s="123">
        <v>67.296152000000006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40"/>
      <c r="B58" s="15" t="s">
        <v>31</v>
      </c>
      <c r="C58" s="16">
        <f t="shared" ref="C58:L58" si="12">C46+C48+C49+C50+C51+C52+C53+C54</f>
        <v>309.26532599999996</v>
      </c>
      <c r="D58" s="16">
        <f t="shared" si="12"/>
        <v>1753.3904130000001</v>
      </c>
      <c r="E58" s="16">
        <f t="shared" si="12"/>
        <v>1486.449519</v>
      </c>
      <c r="F58" s="16">
        <f>(D58-E58)/E58*100</f>
        <v>17.958288565331365</v>
      </c>
      <c r="G58" s="16">
        <f t="shared" si="12"/>
        <v>7404</v>
      </c>
      <c r="H58" s="16">
        <f t="shared" si="12"/>
        <v>1009454.742861</v>
      </c>
      <c r="I58" s="16">
        <f t="shared" si="12"/>
        <v>527</v>
      </c>
      <c r="J58" s="16">
        <f t="shared" si="12"/>
        <v>217.98337000000001</v>
      </c>
      <c r="K58" s="16">
        <f t="shared" si="12"/>
        <v>1103.3564680000002</v>
      </c>
      <c r="L58" s="16">
        <f t="shared" si="12"/>
        <v>609.31882800000005</v>
      </c>
      <c r="M58" s="16">
        <f t="shared" ref="M58:M60" si="13">(K58-L58)/L58*100</f>
        <v>81.080317445893868</v>
      </c>
      <c r="N58" s="110">
        <f>D58/D214*100</f>
        <v>9.3441452720020592</v>
      </c>
    </row>
    <row r="59" spans="1:14" ht="15" thickTop="1" thickBot="1">
      <c r="A59" s="242" t="s">
        <v>35</v>
      </c>
      <c r="B59" s="196" t="s">
        <v>19</v>
      </c>
      <c r="C59" s="67">
        <v>10.517783</v>
      </c>
      <c r="D59" s="67">
        <v>61.860348000000002</v>
      </c>
      <c r="E59" s="67">
        <v>62.940134999999998</v>
      </c>
      <c r="F59" s="31">
        <f>(D59-E59)/E59*100</f>
        <v>-1.715577826453655</v>
      </c>
      <c r="G59" s="68">
        <v>531</v>
      </c>
      <c r="H59" s="68">
        <v>50559.245499999997</v>
      </c>
      <c r="I59" s="68">
        <v>66</v>
      </c>
      <c r="J59" s="68">
        <v>3.1862750000000002</v>
      </c>
      <c r="K59" s="68">
        <v>47.626165999999998</v>
      </c>
      <c r="L59" s="68">
        <v>2.8802249999999998</v>
      </c>
      <c r="M59" s="31">
        <f t="shared" si="13"/>
        <v>1553.5571352932498</v>
      </c>
      <c r="N59" s="109">
        <f>D59/D202*100</f>
        <v>0.5406292974254151</v>
      </c>
    </row>
    <row r="60" spans="1:14" ht="14.25" thickBot="1">
      <c r="A60" s="242"/>
      <c r="B60" s="196" t="s">
        <v>20</v>
      </c>
      <c r="C60" s="68">
        <v>4.386234</v>
      </c>
      <c r="D60" s="68">
        <v>20.502946000000001</v>
      </c>
      <c r="E60" s="68">
        <v>23.513439000000002</v>
      </c>
      <c r="F60" s="31">
        <f>(D60-E60)/E60*100</f>
        <v>-12.803286665127972</v>
      </c>
      <c r="G60" s="68">
        <v>248</v>
      </c>
      <c r="H60" s="68">
        <v>4960</v>
      </c>
      <c r="I60" s="68">
        <v>36</v>
      </c>
      <c r="J60" s="68">
        <v>2.6890100000000001</v>
      </c>
      <c r="K60" s="68">
        <v>41.734737000000003</v>
      </c>
      <c r="L60" s="68">
        <v>1.67093</v>
      </c>
      <c r="M60" s="31">
        <f t="shared" si="13"/>
        <v>2397.6951158935444</v>
      </c>
      <c r="N60" s="109">
        <f>D60/D203*100</f>
        <v>0.57046151393449029</v>
      </c>
    </row>
    <row r="61" spans="1:14" ht="14.25" thickBot="1">
      <c r="A61" s="242"/>
      <c r="B61" s="196" t="s">
        <v>21</v>
      </c>
      <c r="C61" s="68">
        <v>1.2158690000000001</v>
      </c>
      <c r="D61" s="68">
        <v>1.2158690000000001</v>
      </c>
      <c r="E61" s="68">
        <v>1.2960579999999999</v>
      </c>
      <c r="F61" s="31">
        <f>(D61-E61)/E61*100</f>
        <v>-6.1871459456289646</v>
      </c>
      <c r="G61" s="68">
        <v>1</v>
      </c>
      <c r="H61" s="68">
        <v>546.11080000000004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0.15965346800682409</v>
      </c>
    </row>
    <row r="62" spans="1:14" ht="14.25" thickBot="1">
      <c r="A62" s="242"/>
      <c r="B62" s="196" t="s">
        <v>22</v>
      </c>
      <c r="C62" s="68"/>
      <c r="D62" s="68"/>
      <c r="E62" s="68">
        <v>0.44811499999999999</v>
      </c>
      <c r="F62" s="31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42"/>
      <c r="B63" s="196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42"/>
      <c r="B64" s="196" t="s">
        <v>24</v>
      </c>
      <c r="C64" s="68">
        <v>10.47883</v>
      </c>
      <c r="D64" s="68">
        <v>43.273091999999998</v>
      </c>
      <c r="E64" s="68">
        <v>35.849108000000001</v>
      </c>
      <c r="F64" s="31">
        <f>(D64-E64)/E64*100</f>
        <v>20.708978309864772</v>
      </c>
      <c r="G64" s="68">
        <v>13</v>
      </c>
      <c r="H64" s="68">
        <v>51612.58</v>
      </c>
      <c r="I64" s="68">
        <v>2</v>
      </c>
      <c r="J64" s="68"/>
      <c r="K64" s="68">
        <v>0.39040799999999998</v>
      </c>
      <c r="L64" s="68"/>
      <c r="M64" s="31"/>
      <c r="N64" s="109">
        <f>D64/D207*100</f>
        <v>1.9847971530338948</v>
      </c>
    </row>
    <row r="65" spans="1:14" ht="14.25" thickBot="1">
      <c r="A65" s="242"/>
      <c r="B65" s="196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42"/>
      <c r="B66" s="196" t="s">
        <v>26</v>
      </c>
      <c r="C66" s="68">
        <v>1.487744</v>
      </c>
      <c r="D66" s="70">
        <v>28.070589999999999</v>
      </c>
      <c r="E66" s="68">
        <v>19</v>
      </c>
      <c r="F66" s="31">
        <f>(D66-E66)/E66*100</f>
        <v>47.739947368421049</v>
      </c>
      <c r="G66" s="68">
        <v>95</v>
      </c>
      <c r="H66" s="68">
        <v>42493.9</v>
      </c>
      <c r="I66" s="68">
        <v>14</v>
      </c>
      <c r="J66" s="68">
        <v>3.9349270000000001</v>
      </c>
      <c r="K66" s="68">
        <v>5.0931639999999998</v>
      </c>
      <c r="L66" s="68">
        <v>1.2496449999999999</v>
      </c>
      <c r="M66" s="31">
        <f>(K66-L66)/L66*100</f>
        <v>307.5688695589547</v>
      </c>
      <c r="N66" s="109">
        <f>D66/D209*100</f>
        <v>2.5215393865012881</v>
      </c>
    </row>
    <row r="67" spans="1:14" ht="14.25" thickBot="1">
      <c r="A67" s="242"/>
      <c r="B67" s="196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42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42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42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43"/>
      <c r="B71" s="15" t="s">
        <v>31</v>
      </c>
      <c r="C71" s="16">
        <f t="shared" ref="C71:L71" si="14">C59+C61+C62+C63+C64+C65+C66+C67</f>
        <v>23.700226000000001</v>
      </c>
      <c r="D71" s="16">
        <f t="shared" si="14"/>
        <v>134.41989900000002</v>
      </c>
      <c r="E71" s="16">
        <f t="shared" si="14"/>
        <v>119.533416</v>
      </c>
      <c r="F71" s="16">
        <f t="shared" ref="F71:F77" si="15">(D71-E71)/E71*100</f>
        <v>12.453825464169794</v>
      </c>
      <c r="G71" s="16">
        <f t="shared" si="14"/>
        <v>640</v>
      </c>
      <c r="H71" s="16">
        <f t="shared" si="14"/>
        <v>145211.8363</v>
      </c>
      <c r="I71" s="16">
        <f t="shared" si="14"/>
        <v>83</v>
      </c>
      <c r="J71" s="16">
        <f t="shared" si="14"/>
        <v>7.1212020000000003</v>
      </c>
      <c r="K71" s="16">
        <f t="shared" si="14"/>
        <v>53.459992999999997</v>
      </c>
      <c r="L71" s="16">
        <f t="shared" si="14"/>
        <v>4.1298699999999995</v>
      </c>
      <c r="M71" s="16">
        <f t="shared" ref="M71:M74" si="16">(K71-L71)/L71*100</f>
        <v>1194.4715693230055</v>
      </c>
      <c r="N71" s="110">
        <f>D71/D214*100</f>
        <v>0.71634876887161614</v>
      </c>
    </row>
    <row r="72" spans="1:14" ht="15" thickTop="1" thickBot="1">
      <c r="A72" s="244" t="s">
        <v>36</v>
      </c>
      <c r="B72" s="18" t="s">
        <v>19</v>
      </c>
      <c r="C72" s="32">
        <v>57.527372999999997</v>
      </c>
      <c r="D72" s="32">
        <v>340.16085800000002</v>
      </c>
      <c r="E72" s="32">
        <v>281.980862</v>
      </c>
      <c r="F72" s="111">
        <f t="shared" si="15"/>
        <v>20.632604492144583</v>
      </c>
      <c r="G72" s="31">
        <v>2949</v>
      </c>
      <c r="H72" s="31">
        <v>236510.17089000001</v>
      </c>
      <c r="I72" s="33">
        <v>304</v>
      </c>
      <c r="J72" s="31">
        <v>72.706120999999996</v>
      </c>
      <c r="K72" s="31">
        <v>258.956481</v>
      </c>
      <c r="L72" s="31">
        <v>165.401083</v>
      </c>
      <c r="M72" s="111">
        <f t="shared" si="16"/>
        <v>56.562748141135202</v>
      </c>
      <c r="N72" s="112">
        <f t="shared" ref="N72:N77" si="17">D72/D202*100</f>
        <v>2.9728401410248519</v>
      </c>
    </row>
    <row r="73" spans="1:14" ht="14.25" thickBot="1">
      <c r="A73" s="242"/>
      <c r="B73" s="196" t="s">
        <v>20</v>
      </c>
      <c r="C73" s="31">
        <v>23.742182</v>
      </c>
      <c r="D73" s="31">
        <v>138.14158399999999</v>
      </c>
      <c r="E73" s="31">
        <v>113.54997899999999</v>
      </c>
      <c r="F73" s="31">
        <f t="shared" si="15"/>
        <v>21.657075779820271</v>
      </c>
      <c r="G73" s="31">
        <v>1583</v>
      </c>
      <c r="H73" s="31">
        <v>31660</v>
      </c>
      <c r="I73" s="33">
        <v>189</v>
      </c>
      <c r="J73" s="31">
        <v>48.829120000000003</v>
      </c>
      <c r="K73" s="31">
        <v>162.100787</v>
      </c>
      <c r="L73" s="31">
        <v>51.436231999999997</v>
      </c>
      <c r="M73" s="31">
        <f t="shared" si="16"/>
        <v>215.14903152314892</v>
      </c>
      <c r="N73" s="109">
        <f t="shared" si="17"/>
        <v>3.8435675120028385</v>
      </c>
    </row>
    <row r="74" spans="1:14" ht="14.25" thickBot="1">
      <c r="A74" s="242"/>
      <c r="B74" s="196" t="s">
        <v>21</v>
      </c>
      <c r="C74" s="31">
        <v>0.34432800000000002</v>
      </c>
      <c r="D74" s="31">
        <v>2.172212</v>
      </c>
      <c r="E74" s="31">
        <v>2.2272120000000002</v>
      </c>
      <c r="F74" s="31">
        <f t="shared" si="15"/>
        <v>-2.4694550855509112</v>
      </c>
      <c r="G74" s="31">
        <v>6</v>
      </c>
      <c r="H74" s="31">
        <v>55467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9">
        <f t="shared" si="17"/>
        <v>0.28522906583360491</v>
      </c>
    </row>
    <row r="75" spans="1:14" ht="14.25" thickBot="1">
      <c r="A75" s="242"/>
      <c r="B75" s="196" t="s">
        <v>22</v>
      </c>
      <c r="C75" s="31">
        <v>1.8678E-2</v>
      </c>
      <c r="D75" s="31">
        <v>0.336231</v>
      </c>
      <c r="E75" s="31">
        <v>0.68636699999999995</v>
      </c>
      <c r="F75" s="31">
        <f t="shared" si="15"/>
        <v>-51.012942055780655</v>
      </c>
      <c r="G75" s="31">
        <v>25</v>
      </c>
      <c r="H75" s="31">
        <v>2166.4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7.9979455215149264E-2</v>
      </c>
    </row>
    <row r="76" spans="1:14" ht="14.25" thickBot="1">
      <c r="A76" s="242"/>
      <c r="B76" s="196" t="s">
        <v>23</v>
      </c>
      <c r="C76" s="31">
        <v>3.0989623800000001</v>
      </c>
      <c r="D76" s="31">
        <v>16.187402380000002</v>
      </c>
      <c r="E76" s="31">
        <v>16.24815954</v>
      </c>
      <c r="F76" s="31">
        <f t="shared" si="15"/>
        <v>-0.37393256664193159</v>
      </c>
      <c r="G76" s="31">
        <v>206</v>
      </c>
      <c r="H76" s="31">
        <v>147720.98548308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38.67893473835678</v>
      </c>
    </row>
    <row r="77" spans="1:14" ht="14.25" thickBot="1">
      <c r="A77" s="242"/>
      <c r="B77" s="196" t="s">
        <v>24</v>
      </c>
      <c r="C77" s="31">
        <v>1.411321</v>
      </c>
      <c r="D77" s="31">
        <v>8.6538249999999994</v>
      </c>
      <c r="E77" s="31">
        <v>5.2485530000000002</v>
      </c>
      <c r="F77" s="31">
        <f t="shared" si="15"/>
        <v>64.88020603011914</v>
      </c>
      <c r="G77" s="31">
        <v>42</v>
      </c>
      <c r="H77" s="31">
        <v>9356.0209209999994</v>
      </c>
      <c r="I77" s="33">
        <v>4</v>
      </c>
      <c r="J77" s="31">
        <v>8.0606999999999998E-2</v>
      </c>
      <c r="K77" s="31">
        <v>0.20807899999999999</v>
      </c>
      <c r="L77" s="31">
        <v>0.263376</v>
      </c>
      <c r="M77" s="31">
        <f>(K77-L77)/L77*100</f>
        <v>-20.995458963610965</v>
      </c>
      <c r="N77" s="109">
        <f t="shared" si="17"/>
        <v>0.39692303990788419</v>
      </c>
    </row>
    <row r="78" spans="1:14" ht="14.25" thickBot="1">
      <c r="A78" s="242"/>
      <c r="B78" s="196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42"/>
      <c r="B79" s="196" t="s">
        <v>26</v>
      </c>
      <c r="C79" s="31">
        <v>8.6870320000000003</v>
      </c>
      <c r="D79" s="31">
        <v>55.397243000000003</v>
      </c>
      <c r="E79" s="31">
        <v>37.194372999999999</v>
      </c>
      <c r="F79" s="31">
        <f>(D79-E79)/E79*100</f>
        <v>48.939849046521111</v>
      </c>
      <c r="G79" s="31">
        <v>1575</v>
      </c>
      <c r="H79" s="31">
        <v>619185.75466400001</v>
      </c>
      <c r="I79" s="33">
        <v>165</v>
      </c>
      <c r="J79" s="31">
        <v>12.150036</v>
      </c>
      <c r="K79" s="31">
        <v>31.626345000000001</v>
      </c>
      <c r="L79" s="31">
        <v>32.852947999999998</v>
      </c>
      <c r="M79" s="31">
        <f>(K79-L79)/L79*100</f>
        <v>-3.7336162343787151</v>
      </c>
      <c r="N79" s="109">
        <f>D79/D209*100</f>
        <v>4.9762520177909613</v>
      </c>
    </row>
    <row r="80" spans="1:14" ht="14.25" thickBot="1">
      <c r="A80" s="242"/>
      <c r="B80" s="196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42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42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42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43"/>
      <c r="B84" s="15" t="s">
        <v>31</v>
      </c>
      <c r="C84" s="16">
        <f t="shared" ref="C84:L84" si="18">C72+C74+C75+C76+C77+C78+C79+C80</f>
        <v>71.087694380000002</v>
      </c>
      <c r="D84" s="16">
        <f t="shared" si="18"/>
        <v>422.90777137999999</v>
      </c>
      <c r="E84" s="16">
        <f t="shared" si="18"/>
        <v>343.58552654000005</v>
      </c>
      <c r="F84" s="16">
        <f>(D84-E84)/E84*100</f>
        <v>23.086608344302679</v>
      </c>
      <c r="G84" s="16">
        <f t="shared" si="18"/>
        <v>4803</v>
      </c>
      <c r="H84" s="16">
        <f t="shared" si="18"/>
        <v>1070406.3319580799</v>
      </c>
      <c r="I84" s="16">
        <f t="shared" si="18"/>
        <v>473</v>
      </c>
      <c r="J84" s="16">
        <f t="shared" si="18"/>
        <v>84.936763999999997</v>
      </c>
      <c r="K84" s="16">
        <f t="shared" si="18"/>
        <v>290.79090500000001</v>
      </c>
      <c r="L84" s="16">
        <f t="shared" si="18"/>
        <v>199.60091499999999</v>
      </c>
      <c r="M84" s="16">
        <f t="shared" ref="M84:M86" si="19">(K84-L84)/L84*100</f>
        <v>45.686158302430641</v>
      </c>
      <c r="N84" s="110">
        <f>D84/D214*100</f>
        <v>2.2537545677987887</v>
      </c>
    </row>
    <row r="85" spans="1:14" ht="14.25" thickTop="1">
      <c r="A85" s="258" t="s">
        <v>66</v>
      </c>
      <c r="B85" s="196" t="s">
        <v>19</v>
      </c>
      <c r="C85" s="71">
        <v>27.99</v>
      </c>
      <c r="D85" s="71">
        <v>134.19</v>
      </c>
      <c r="E85" s="71">
        <v>189.4</v>
      </c>
      <c r="F85" s="31">
        <f>(D85-E85)/E85*100</f>
        <v>-29.149947201689546</v>
      </c>
      <c r="G85" s="72">
        <v>1029</v>
      </c>
      <c r="H85" s="72">
        <v>94416.47</v>
      </c>
      <c r="I85" s="72">
        <v>146</v>
      </c>
      <c r="J85" s="72">
        <v>19.68</v>
      </c>
      <c r="K85" s="72">
        <v>142.4</v>
      </c>
      <c r="L85" s="72">
        <v>66.069999999999993</v>
      </c>
      <c r="M85" s="31">
        <f t="shared" si="19"/>
        <v>115.52898441047377</v>
      </c>
      <c r="N85" s="109">
        <f>D85/D202*100</f>
        <v>1.1727552101956564</v>
      </c>
    </row>
    <row r="86" spans="1:14">
      <c r="A86" s="258"/>
      <c r="B86" s="196" t="s">
        <v>20</v>
      </c>
      <c r="C86" s="72">
        <v>11.17</v>
      </c>
      <c r="D86" s="72">
        <v>57.01</v>
      </c>
      <c r="E86" s="72">
        <v>76.8</v>
      </c>
      <c r="F86" s="31">
        <f>(D86-E86)/E86*100</f>
        <v>-25.768229166666668</v>
      </c>
      <c r="G86" s="72">
        <v>525</v>
      </c>
      <c r="H86" s="72">
        <v>10520</v>
      </c>
      <c r="I86" s="72">
        <v>68</v>
      </c>
      <c r="J86" s="72">
        <v>15.66</v>
      </c>
      <c r="K86" s="72">
        <v>91.05</v>
      </c>
      <c r="L86" s="72">
        <v>13.62</v>
      </c>
      <c r="M86" s="31">
        <f t="shared" si="19"/>
        <v>568.50220264317181</v>
      </c>
      <c r="N86" s="109">
        <f>D86/D203*100</f>
        <v>1.5862116063420977</v>
      </c>
    </row>
    <row r="87" spans="1:14">
      <c r="A87" s="258"/>
      <c r="B87" s="196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58"/>
      <c r="B88" s="196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58"/>
      <c r="B89" s="196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58"/>
      <c r="B90" s="196" t="s">
        <v>24</v>
      </c>
      <c r="C90" s="72">
        <v>0.25</v>
      </c>
      <c r="D90" s="72">
        <v>6.48</v>
      </c>
      <c r="E90" s="72">
        <v>7.03</v>
      </c>
      <c r="F90" s="31"/>
      <c r="G90" s="72">
        <v>7</v>
      </c>
      <c r="H90" s="72">
        <v>9393.7000000000007</v>
      </c>
      <c r="I90" s="72">
        <v>2</v>
      </c>
      <c r="J90" s="72"/>
      <c r="K90" s="72">
        <v>0.87</v>
      </c>
      <c r="L90" s="72">
        <v>0.02</v>
      </c>
      <c r="M90" s="31"/>
      <c r="N90" s="109">
        <f>D90/D207*100</f>
        <v>0.29721669881273194</v>
      </c>
    </row>
    <row r="91" spans="1:14">
      <c r="A91" s="258"/>
      <c r="B91" s="196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58"/>
      <c r="B92" s="196" t="s">
        <v>26</v>
      </c>
      <c r="C92" s="72">
        <v>1.38</v>
      </c>
      <c r="D92" s="72">
        <v>6.75</v>
      </c>
      <c r="E92" s="72">
        <v>5.21</v>
      </c>
      <c r="F92" s="31">
        <f>(D92-E92)/E92*100</f>
        <v>29.558541266794624</v>
      </c>
      <c r="G92" s="72">
        <v>486</v>
      </c>
      <c r="H92" s="72">
        <v>57611.34</v>
      </c>
      <c r="I92" s="72">
        <v>2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0.60634246942738623</v>
      </c>
    </row>
    <row r="93" spans="1:14">
      <c r="A93" s="258"/>
      <c r="B93" s="196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58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58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58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40"/>
      <c r="B97" s="15" t="s">
        <v>31</v>
      </c>
      <c r="C97" s="16">
        <f t="shared" ref="C97:L97" si="20">C85+C87+C88+C89+C90+C91+C92+C93</f>
        <v>29.619999999999997</v>
      </c>
      <c r="D97" s="16">
        <f t="shared" si="20"/>
        <v>147.41999999999999</v>
      </c>
      <c r="E97" s="16">
        <f t="shared" si="20"/>
        <v>201.64000000000001</v>
      </c>
      <c r="F97" s="16">
        <f>(D97-E97)/E97*100</f>
        <v>-26.889506050386842</v>
      </c>
      <c r="G97" s="16">
        <f t="shared" si="20"/>
        <v>1522</v>
      </c>
      <c r="H97" s="16">
        <f t="shared" si="20"/>
        <v>161421.51</v>
      </c>
      <c r="I97" s="16">
        <f t="shared" si="20"/>
        <v>150</v>
      </c>
      <c r="J97" s="16">
        <f t="shared" si="20"/>
        <v>19.68</v>
      </c>
      <c r="K97" s="16">
        <f t="shared" si="20"/>
        <v>145.16</v>
      </c>
      <c r="L97" s="16">
        <f t="shared" si="20"/>
        <v>66.089999999999989</v>
      </c>
      <c r="M97" s="16">
        <f t="shared" ref="M97:M99" si="21">(K97-L97)/L97*100</f>
        <v>119.63988500529584</v>
      </c>
      <c r="N97" s="110">
        <f>D97/D214*100</f>
        <v>0.78562873720842197</v>
      </c>
    </row>
    <row r="98" spans="1:14" ht="15" thickTop="1" thickBot="1">
      <c r="A98" s="242" t="s">
        <v>90</v>
      </c>
      <c r="B98" s="196" t="s">
        <v>19</v>
      </c>
      <c r="C98" s="31">
        <v>16.344506000000003</v>
      </c>
      <c r="D98" s="31">
        <v>98.132898999999995</v>
      </c>
      <c r="E98" s="31">
        <v>158.205803</v>
      </c>
      <c r="F98" s="31">
        <f>(D98-E98)/E98*100</f>
        <v>-37.971365690043626</v>
      </c>
      <c r="G98" s="31">
        <v>875</v>
      </c>
      <c r="H98" s="31">
        <v>80860.279139999999</v>
      </c>
      <c r="I98" s="31">
        <v>212</v>
      </c>
      <c r="J98" s="31">
        <v>5.3290000000000077</v>
      </c>
      <c r="K98" s="31">
        <v>140.75602499999999</v>
      </c>
      <c r="L98" s="31">
        <v>16.44293</v>
      </c>
      <c r="M98" s="31">
        <f t="shared" si="21"/>
        <v>756.02763619379255</v>
      </c>
      <c r="N98" s="109">
        <f>D98/D202*100</f>
        <v>0.8576337178169321</v>
      </c>
    </row>
    <row r="99" spans="1:14" ht="14.25" thickBot="1">
      <c r="A99" s="242"/>
      <c r="B99" s="196" t="s">
        <v>20</v>
      </c>
      <c r="C99" s="28">
        <v>7.8839710000000007</v>
      </c>
      <c r="D99" s="28">
        <v>37.201051</v>
      </c>
      <c r="E99" s="33">
        <v>84.351337999999998</v>
      </c>
      <c r="F99" s="31">
        <f>(D99-E99)/E99*100</f>
        <v>-55.89749744100088</v>
      </c>
      <c r="G99" s="31">
        <v>414</v>
      </c>
      <c r="H99" s="31">
        <v>8280</v>
      </c>
      <c r="I99" s="31">
        <v>122</v>
      </c>
      <c r="J99" s="31">
        <v>4.4080000000000013</v>
      </c>
      <c r="K99" s="31">
        <v>48.934800000000003</v>
      </c>
      <c r="L99" s="31">
        <v>4.5388999999999999</v>
      </c>
      <c r="M99" s="31">
        <f t="shared" si="21"/>
        <v>978.12024939963442</v>
      </c>
      <c r="N99" s="109">
        <f>D99/D203*100</f>
        <v>1.0350594433314209</v>
      </c>
    </row>
    <row r="100" spans="1:14" ht="14.25" thickBot="1">
      <c r="A100" s="242"/>
      <c r="B100" s="196" t="s">
        <v>21</v>
      </c>
      <c r="C100" s="31">
        <v>0.84905699999999995</v>
      </c>
      <c r="D100" s="31">
        <v>2.9292449999999999</v>
      </c>
      <c r="E100" s="31">
        <v>0</v>
      </c>
      <c r="F100" s="31"/>
      <c r="G100" s="31">
        <v>4</v>
      </c>
      <c r="H100" s="31">
        <v>3070</v>
      </c>
      <c r="I100" s="31">
        <v>0</v>
      </c>
      <c r="J100" s="31">
        <v>0</v>
      </c>
      <c r="K100" s="31">
        <v>0</v>
      </c>
      <c r="L100" s="31"/>
      <c r="M100" s="31"/>
      <c r="N100" s="109"/>
    </row>
    <row r="101" spans="1:14" ht="14.25" thickBot="1">
      <c r="A101" s="242"/>
      <c r="B101" s="196" t="s">
        <v>22</v>
      </c>
      <c r="C101" s="31">
        <v>0</v>
      </c>
      <c r="D101" s="31">
        <v>4.3880000000000002E-2</v>
      </c>
      <c r="E101" s="31">
        <v>3.1320000000000001E-2</v>
      </c>
      <c r="F101" s="31"/>
      <c r="G101" s="31">
        <v>35</v>
      </c>
      <c r="H101" s="31">
        <v>331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42"/>
      <c r="B102" s="196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42"/>
      <c r="B103" s="196" t="s">
        <v>24</v>
      </c>
      <c r="C103" s="31">
        <v>1.4575480000000001</v>
      </c>
      <c r="D103" s="31">
        <v>22.92614</v>
      </c>
      <c r="E103" s="31">
        <v>11.91906</v>
      </c>
      <c r="F103" s="31"/>
      <c r="G103" s="31">
        <v>51</v>
      </c>
      <c r="H103" s="31">
        <v>91725</v>
      </c>
      <c r="I103" s="31">
        <v>4</v>
      </c>
      <c r="J103" s="31">
        <v>0</v>
      </c>
      <c r="K103" s="31">
        <v>6.2100000000000002E-2</v>
      </c>
      <c r="L103" s="31">
        <v>2.0612539999999999</v>
      </c>
      <c r="M103" s="31"/>
      <c r="N103" s="109">
        <f>D103/D207*100</f>
        <v>1.0515480937219945</v>
      </c>
    </row>
    <row r="104" spans="1:14" ht="14.25" thickBot="1">
      <c r="A104" s="242"/>
      <c r="B104" s="196" t="s">
        <v>25</v>
      </c>
      <c r="C104" s="28">
        <v>0.83147999999999989</v>
      </c>
      <c r="D104" s="28">
        <v>10.908061</v>
      </c>
      <c r="E104" s="33">
        <v>10.86604</v>
      </c>
      <c r="F104" s="31"/>
      <c r="G104" s="31">
        <v>25</v>
      </c>
      <c r="H104" s="31">
        <v>700.22</v>
      </c>
      <c r="I104" s="31">
        <v>217</v>
      </c>
      <c r="J104" s="31">
        <v>9.01400000000001</v>
      </c>
      <c r="K104" s="31">
        <v>293.57990000000001</v>
      </c>
      <c r="L104" s="31"/>
      <c r="M104" s="31"/>
      <c r="N104" s="109"/>
    </row>
    <row r="105" spans="1:14" ht="14.25" thickBot="1">
      <c r="A105" s="242"/>
      <c r="B105" s="196" t="s">
        <v>26</v>
      </c>
      <c r="C105" s="31">
        <v>1.63554</v>
      </c>
      <c r="D105" s="31">
        <v>8.8176740000000002</v>
      </c>
      <c r="E105" s="31">
        <v>18.059072</v>
      </c>
      <c r="F105" s="31">
        <f>(D105-E105)/E105*100</f>
        <v>-51.173161057223759</v>
      </c>
      <c r="G105" s="31">
        <v>481</v>
      </c>
      <c r="H105" s="31">
        <v>52537.56</v>
      </c>
      <c r="I105" s="31">
        <v>7</v>
      </c>
      <c r="J105" s="31">
        <v>9.6000000000007191E-3</v>
      </c>
      <c r="K105" s="31">
        <v>4.4000000000000004</v>
      </c>
      <c r="L105" s="31"/>
      <c r="M105" s="31"/>
      <c r="N105" s="109">
        <f>D105/D209*100</f>
        <v>0.79207855226157908</v>
      </c>
    </row>
    <row r="106" spans="1:14" ht="14.25" thickBot="1">
      <c r="A106" s="242"/>
      <c r="B106" s="196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42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42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42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43"/>
      <c r="B110" s="15" t="s">
        <v>31</v>
      </c>
      <c r="C110" s="16">
        <f t="shared" ref="C110:L110" si="22">C98+C100+C101+C102+C103+C104+C105+C106</f>
        <v>21.118130999999998</v>
      </c>
      <c r="D110" s="16">
        <f t="shared" si="22"/>
        <v>143.78737100000001</v>
      </c>
      <c r="E110" s="16">
        <f t="shared" si="22"/>
        <v>199.08129500000001</v>
      </c>
      <c r="F110" s="16">
        <f t="shared" ref="F110:F116" si="23">(D110-E110)/E110*100</f>
        <v>-27.774545067129488</v>
      </c>
      <c r="G110" s="16">
        <f t="shared" si="22"/>
        <v>1471</v>
      </c>
      <c r="H110" s="16">
        <f t="shared" si="22"/>
        <v>229224.05914</v>
      </c>
      <c r="I110" s="16">
        <f t="shared" si="22"/>
        <v>440</v>
      </c>
      <c r="J110" s="16">
        <f t="shared" si="22"/>
        <v>14.352600000000018</v>
      </c>
      <c r="K110" s="16">
        <f t="shared" si="22"/>
        <v>438.79802499999994</v>
      </c>
      <c r="L110" s="16">
        <f t="shared" si="22"/>
        <v>18.504184000000002</v>
      </c>
      <c r="M110" s="16">
        <f t="shared" ref="M110:M112" si="24">(K110-L110)/L110*100</f>
        <v>2271.3449077246523</v>
      </c>
      <c r="N110" s="110">
        <f>D110/D214*100</f>
        <v>0.76626977822038311</v>
      </c>
    </row>
    <row r="111" spans="1:14" ht="15" thickTop="1" thickBot="1">
      <c r="A111" s="244" t="s">
        <v>38</v>
      </c>
      <c r="B111" s="18" t="s">
        <v>19</v>
      </c>
      <c r="C111" s="88">
        <v>71.943165000000008</v>
      </c>
      <c r="D111" s="88">
        <v>323.08894600000002</v>
      </c>
      <c r="E111" s="88">
        <v>388.279225</v>
      </c>
      <c r="F111" s="111">
        <f t="shared" si="23"/>
        <v>-16.789535675002952</v>
      </c>
      <c r="G111" s="89">
        <v>2482</v>
      </c>
      <c r="H111" s="89">
        <v>268397.08816399996</v>
      </c>
      <c r="I111" s="89">
        <v>469</v>
      </c>
      <c r="J111" s="89">
        <v>48.830981000000001</v>
      </c>
      <c r="K111" s="89">
        <v>380.16112499999997</v>
      </c>
      <c r="L111" s="89">
        <v>83.942687000000006</v>
      </c>
      <c r="M111" s="111">
        <f t="shared" si="24"/>
        <v>352.88176800916557</v>
      </c>
      <c r="N111" s="112">
        <f t="shared" ref="N111:N116" si="25">D111/D202*100</f>
        <v>2.8236399491625539</v>
      </c>
    </row>
    <row r="112" spans="1:14" ht="14.25" thickBot="1">
      <c r="A112" s="242"/>
      <c r="B112" s="196" t="s">
        <v>20</v>
      </c>
      <c r="C112" s="89">
        <v>23.952386000000001</v>
      </c>
      <c r="D112" s="89">
        <v>99.213315000000009</v>
      </c>
      <c r="E112" s="89">
        <v>115.950875</v>
      </c>
      <c r="F112" s="31">
        <f t="shared" si="23"/>
        <v>-14.435044151240763</v>
      </c>
      <c r="G112" s="89">
        <v>1166</v>
      </c>
      <c r="H112" s="89">
        <v>23220</v>
      </c>
      <c r="I112" s="89">
        <v>221</v>
      </c>
      <c r="J112" s="89">
        <v>6.0921000000000003</v>
      </c>
      <c r="K112" s="89">
        <v>114.44874799999999</v>
      </c>
      <c r="L112" s="89">
        <v>36.149299999999997</v>
      </c>
      <c r="M112" s="31">
        <f t="shared" si="24"/>
        <v>216.60017759679997</v>
      </c>
      <c r="N112" s="109">
        <f t="shared" si="25"/>
        <v>2.7604510043268649</v>
      </c>
    </row>
    <row r="113" spans="1:14" ht="14.25" thickBot="1">
      <c r="A113" s="242"/>
      <c r="B113" s="196" t="s">
        <v>21</v>
      </c>
      <c r="C113" s="89">
        <v>0.25302599999999997</v>
      </c>
      <c r="D113" s="89">
        <v>0.51198999999999995</v>
      </c>
      <c r="E113" s="89">
        <v>0.372641</v>
      </c>
      <c r="F113" s="31">
        <f t="shared" si="23"/>
        <v>37.394972641228406</v>
      </c>
      <c r="G113" s="89">
        <v>24</v>
      </c>
      <c r="H113" s="89">
        <v>328.8</v>
      </c>
      <c r="I113" s="89">
        <v>0</v>
      </c>
      <c r="J113" s="89">
        <v>3.1393999999999998E-2</v>
      </c>
      <c r="K113" s="89">
        <v>0</v>
      </c>
      <c r="L113" s="89"/>
      <c r="M113" s="31"/>
      <c r="N113" s="109">
        <f t="shared" si="25"/>
        <v>6.7228442443070635E-2</v>
      </c>
    </row>
    <row r="114" spans="1:14" ht="14.25" thickBot="1">
      <c r="A114" s="242"/>
      <c r="B114" s="196" t="s">
        <v>22</v>
      </c>
      <c r="C114" s="89">
        <v>0.66317999999999999</v>
      </c>
      <c r="D114" s="89">
        <v>4.5292149999999998</v>
      </c>
      <c r="E114" s="89">
        <v>0.53816799999999998</v>
      </c>
      <c r="F114" s="31">
        <f t="shared" si="23"/>
        <v>741.59872010227298</v>
      </c>
      <c r="G114" s="89">
        <v>194</v>
      </c>
      <c r="H114" s="89">
        <v>65850.399999999994</v>
      </c>
      <c r="I114" s="89">
        <v>4</v>
      </c>
      <c r="J114" s="89">
        <v>3.1393999999999998E-2</v>
      </c>
      <c r="K114" s="89">
        <v>0.78649400000000003</v>
      </c>
      <c r="L114" s="89"/>
      <c r="M114" s="31"/>
      <c r="N114" s="109">
        <f t="shared" si="25"/>
        <v>1.0773668943443115</v>
      </c>
    </row>
    <row r="115" spans="1:14" ht="14.25" thickBot="1">
      <c r="A115" s="242"/>
      <c r="B115" s="196" t="s">
        <v>23</v>
      </c>
      <c r="C115" s="89">
        <v>0</v>
      </c>
      <c r="D115" s="90">
        <v>0</v>
      </c>
      <c r="E115" s="90">
        <v>7.7923999999999993E-2</v>
      </c>
      <c r="F115" s="31">
        <f t="shared" si="23"/>
        <v>-100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/>
      <c r="M115" s="31"/>
      <c r="N115" s="109">
        <f t="shared" si="25"/>
        <v>0</v>
      </c>
    </row>
    <row r="116" spans="1:14" ht="14.25" thickBot="1">
      <c r="A116" s="242"/>
      <c r="B116" s="196" t="s">
        <v>24</v>
      </c>
      <c r="C116" s="89">
        <v>3.4072040000000006</v>
      </c>
      <c r="D116" s="89">
        <v>42.588222999999999</v>
      </c>
      <c r="E116" s="89">
        <v>10.082053</v>
      </c>
      <c r="F116" s="31">
        <f t="shared" si="23"/>
        <v>322.41617853030522</v>
      </c>
      <c r="G116" s="89">
        <v>449</v>
      </c>
      <c r="H116" s="89">
        <v>11071.53</v>
      </c>
      <c r="I116" s="89">
        <v>3</v>
      </c>
      <c r="J116" s="89">
        <v>3.1245999999999996</v>
      </c>
      <c r="K116" s="89">
        <v>7.9146000000000001</v>
      </c>
      <c r="L116" s="89">
        <v>2.8519450000000002</v>
      </c>
      <c r="M116" s="31">
        <f>(K116-L116)/L116*100</f>
        <v>177.51587074785803</v>
      </c>
      <c r="N116" s="109">
        <f t="shared" si="25"/>
        <v>1.9533844210432811</v>
      </c>
    </row>
    <row r="117" spans="1:14" ht="14.25" thickBot="1">
      <c r="A117" s="242"/>
      <c r="B117" s="196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42"/>
      <c r="B118" s="196" t="s">
        <v>26</v>
      </c>
      <c r="C118" s="89">
        <v>11.461534000000002</v>
      </c>
      <c r="D118" s="89">
        <v>28.890957000000004</v>
      </c>
      <c r="E118" s="89">
        <v>14.009498000000001</v>
      </c>
      <c r="F118" s="31">
        <f>(D118-E118)/E118*100</f>
        <v>106.22407027004111</v>
      </c>
      <c r="G118" s="89">
        <v>778</v>
      </c>
      <c r="H118" s="89">
        <v>118250.85</v>
      </c>
      <c r="I118" s="89">
        <v>39</v>
      </c>
      <c r="J118" s="89">
        <v>0.28614200000000001</v>
      </c>
      <c r="K118" s="89">
        <v>5.5260359999999995</v>
      </c>
      <c r="L118" s="89">
        <v>15.972733</v>
      </c>
      <c r="M118" s="31">
        <f>(K118-L118)/L118*100</f>
        <v>-65.403315763182164</v>
      </c>
      <c r="N118" s="109">
        <f>D118/D209*100</f>
        <v>2.5952317350371015</v>
      </c>
    </row>
    <row r="119" spans="1:14" ht="14.25" thickBot="1">
      <c r="A119" s="242"/>
      <c r="B119" s="196" t="s">
        <v>27</v>
      </c>
      <c r="C119" s="89">
        <v>2.9002949999999998</v>
      </c>
      <c r="D119" s="91">
        <v>6.4851390000000002</v>
      </c>
      <c r="E119" s="203">
        <v>5.2556330000000004</v>
      </c>
      <c r="F119" s="31"/>
      <c r="G119" s="31">
        <v>11</v>
      </c>
      <c r="H119" s="31">
        <v>227.105932</v>
      </c>
      <c r="I119" s="31">
        <v>0</v>
      </c>
      <c r="J119" s="31">
        <v>0</v>
      </c>
      <c r="K119" s="31">
        <v>0</v>
      </c>
      <c r="L119" s="31">
        <v>75</v>
      </c>
      <c r="M119" s="31"/>
      <c r="N119" s="109"/>
    </row>
    <row r="120" spans="1:14" ht="14.25" thickBot="1">
      <c r="A120" s="242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42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42"/>
      <c r="B122" s="14" t="s">
        <v>30</v>
      </c>
      <c r="C122" s="31">
        <v>2.9002949999999998</v>
      </c>
      <c r="D122" s="31">
        <v>6.4851390000000002</v>
      </c>
      <c r="E122" s="31">
        <v>5.2556330000000004</v>
      </c>
      <c r="F122" s="31"/>
      <c r="G122" s="31">
        <v>11</v>
      </c>
      <c r="H122" s="31">
        <v>227.105932</v>
      </c>
      <c r="I122" s="31">
        <v>0</v>
      </c>
      <c r="J122" s="31">
        <v>0</v>
      </c>
      <c r="K122" s="31">
        <v>0</v>
      </c>
      <c r="L122" s="31">
        <v>75</v>
      </c>
      <c r="M122" s="31"/>
      <c r="N122" s="109"/>
    </row>
    <row r="123" spans="1:14" ht="14.25" thickBot="1">
      <c r="A123" s="243"/>
      <c r="B123" s="15" t="s">
        <v>31</v>
      </c>
      <c r="C123" s="16">
        <f t="shared" ref="C123:L123" si="26">C111+C113+C114+C115+C116+C117+C118+C119</f>
        <v>90.628404000000018</v>
      </c>
      <c r="D123" s="16">
        <f t="shared" si="26"/>
        <v>406.09447000000006</v>
      </c>
      <c r="E123" s="16">
        <f t="shared" si="26"/>
        <v>418.61514199999993</v>
      </c>
      <c r="F123" s="16">
        <f t="shared" ref="F123:F129" si="27">(D123-E123)/E123*100</f>
        <v>-2.9909744640818268</v>
      </c>
      <c r="G123" s="16">
        <f t="shared" si="26"/>
        <v>3938</v>
      </c>
      <c r="H123" s="16">
        <f t="shared" si="26"/>
        <v>464125.77409599989</v>
      </c>
      <c r="I123" s="16">
        <f t="shared" si="26"/>
        <v>515</v>
      </c>
      <c r="J123" s="16">
        <f t="shared" si="26"/>
        <v>52.304510999999998</v>
      </c>
      <c r="K123" s="16">
        <f t="shared" si="26"/>
        <v>394.38825499999996</v>
      </c>
      <c r="L123" s="16">
        <f t="shared" si="26"/>
        <v>177.76736500000001</v>
      </c>
      <c r="M123" s="16">
        <f t="shared" ref="M123:M125" si="28">(K123-L123)/L123*100</f>
        <v>121.85638798212479</v>
      </c>
      <c r="N123" s="110">
        <f>D123/D214*100</f>
        <v>2.164153341835731</v>
      </c>
    </row>
    <row r="124" spans="1:14" ht="14.25" thickTop="1">
      <c r="A124" s="258" t="s">
        <v>40</v>
      </c>
      <c r="B124" s="196" t="s">
        <v>19</v>
      </c>
      <c r="C124" s="34">
        <v>130.368483</v>
      </c>
      <c r="D124" s="34">
        <v>615.06763899999999</v>
      </c>
      <c r="E124" s="204">
        <v>662.50094100000001</v>
      </c>
      <c r="F124" s="31">
        <f t="shared" si="27"/>
        <v>-7.1597335285898147</v>
      </c>
      <c r="G124" s="178">
        <v>5283</v>
      </c>
      <c r="H124" s="34">
        <v>622069.037977</v>
      </c>
      <c r="I124" s="31">
        <v>508</v>
      </c>
      <c r="J124" s="34">
        <v>46.66</v>
      </c>
      <c r="K124" s="31">
        <v>437.62</v>
      </c>
      <c r="L124" s="34">
        <v>316.94</v>
      </c>
      <c r="M124" s="31">
        <f t="shared" si="28"/>
        <v>38.076607559790496</v>
      </c>
      <c r="N124" s="109">
        <f t="shared" ref="N124:N129" si="29">D124/D202*100</f>
        <v>5.3753914469035786</v>
      </c>
    </row>
    <row r="125" spans="1:14">
      <c r="A125" s="258"/>
      <c r="B125" s="196" t="s">
        <v>20</v>
      </c>
      <c r="C125" s="34">
        <v>48.047090000000004</v>
      </c>
      <c r="D125" s="34">
        <v>184.71286000000001</v>
      </c>
      <c r="E125" s="204">
        <v>214.361208</v>
      </c>
      <c r="F125" s="31">
        <f t="shared" si="27"/>
        <v>-13.83102300860331</v>
      </c>
      <c r="G125" s="178">
        <v>2260</v>
      </c>
      <c r="H125" s="34">
        <v>45200</v>
      </c>
      <c r="I125" s="31">
        <v>237</v>
      </c>
      <c r="J125" s="34">
        <v>20.45</v>
      </c>
      <c r="K125" s="31">
        <v>118.91</v>
      </c>
      <c r="L125" s="34">
        <v>113.37</v>
      </c>
      <c r="M125" s="31">
        <f t="shared" si="28"/>
        <v>4.8866543177207307</v>
      </c>
      <c r="N125" s="109">
        <f t="shared" si="29"/>
        <v>5.1393384033089458</v>
      </c>
    </row>
    <row r="126" spans="1:14">
      <c r="A126" s="258"/>
      <c r="B126" s="196" t="s">
        <v>21</v>
      </c>
      <c r="C126" s="34">
        <v>0.72452799999999995</v>
      </c>
      <c r="D126" s="34">
        <v>23.899045999999998</v>
      </c>
      <c r="E126" s="204">
        <v>37.713452000000004</v>
      </c>
      <c r="F126" s="31">
        <f t="shared" si="27"/>
        <v>-36.629916561337325</v>
      </c>
      <c r="G126" s="178">
        <v>20</v>
      </c>
      <c r="H126" s="34">
        <v>22292.397099999998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3.1381387106296952</v>
      </c>
    </row>
    <row r="127" spans="1:14">
      <c r="A127" s="258"/>
      <c r="B127" s="196" t="s">
        <v>22</v>
      </c>
      <c r="C127" s="34">
        <v>1.8400150000000002</v>
      </c>
      <c r="D127" s="34">
        <v>7.2601770000000005</v>
      </c>
      <c r="E127" s="204">
        <v>12.640673</v>
      </c>
      <c r="F127" s="31">
        <f t="shared" si="27"/>
        <v>-42.564948875744193</v>
      </c>
      <c r="G127" s="178">
        <v>590</v>
      </c>
      <c r="H127" s="34">
        <v>24663.200000000001</v>
      </c>
      <c r="I127" s="31">
        <v>25</v>
      </c>
      <c r="J127" s="34">
        <v>0.27</v>
      </c>
      <c r="K127" s="31">
        <v>4.99</v>
      </c>
      <c r="L127" s="34">
        <v>5.13</v>
      </c>
      <c r="M127" s="31">
        <f>(K127-L127)/L127*100</f>
        <v>-2.7290448343079863</v>
      </c>
      <c r="N127" s="109">
        <f t="shared" si="29"/>
        <v>1.7269823461416607</v>
      </c>
    </row>
    <row r="128" spans="1:14">
      <c r="A128" s="258"/>
      <c r="B128" s="196" t="s">
        <v>23</v>
      </c>
      <c r="C128" s="34">
        <v>0</v>
      </c>
      <c r="D128" s="34">
        <v>0</v>
      </c>
      <c r="E128" s="204">
        <v>1.5886439999999999</v>
      </c>
      <c r="F128" s="31">
        <f t="shared" si="27"/>
        <v>-100</v>
      </c>
      <c r="G128" s="178">
        <v>0</v>
      </c>
      <c r="H128" s="34">
        <v>0</v>
      </c>
      <c r="I128" s="31"/>
      <c r="J128" s="34"/>
      <c r="K128" s="31"/>
      <c r="L128" s="34"/>
      <c r="M128" s="31"/>
      <c r="N128" s="109">
        <f t="shared" si="29"/>
        <v>0</v>
      </c>
    </row>
    <row r="129" spans="1:14">
      <c r="A129" s="258"/>
      <c r="B129" s="196" t="s">
        <v>24</v>
      </c>
      <c r="C129" s="34">
        <v>8.0690749999999998</v>
      </c>
      <c r="D129" s="34">
        <v>40.706829999999997</v>
      </c>
      <c r="E129" s="204">
        <v>45.879460999999999</v>
      </c>
      <c r="F129" s="31">
        <f t="shared" si="27"/>
        <v>-11.274393567962802</v>
      </c>
      <c r="G129" s="178">
        <v>36</v>
      </c>
      <c r="H129" s="34">
        <v>43161.7</v>
      </c>
      <c r="I129" s="31">
        <v>19</v>
      </c>
      <c r="J129" s="34">
        <v>3.27</v>
      </c>
      <c r="K129" s="31">
        <v>5.28</v>
      </c>
      <c r="L129" s="34">
        <v>24.74</v>
      </c>
      <c r="M129" s="31">
        <f>(K129-L129)/L129*100</f>
        <v>-78.658043654001602</v>
      </c>
      <c r="N129" s="109">
        <f t="shared" si="29"/>
        <v>1.8670909925510923</v>
      </c>
    </row>
    <row r="130" spans="1:14">
      <c r="A130" s="258"/>
      <c r="B130" s="196" t="s">
        <v>25</v>
      </c>
      <c r="C130" s="34">
        <v>0</v>
      </c>
      <c r="D130" s="34">
        <v>0</v>
      </c>
      <c r="E130" s="204">
        <v>0</v>
      </c>
      <c r="F130" s="31"/>
      <c r="G130" s="178">
        <v>0</v>
      </c>
      <c r="H130" s="34"/>
      <c r="I130" s="31"/>
      <c r="J130" s="34"/>
      <c r="K130" s="31"/>
      <c r="L130" s="34"/>
      <c r="M130" s="31"/>
      <c r="N130" s="109"/>
    </row>
    <row r="131" spans="1:14">
      <c r="A131" s="258"/>
      <c r="B131" s="196" t="s">
        <v>26</v>
      </c>
      <c r="C131" s="34">
        <v>15.627491000000001</v>
      </c>
      <c r="D131" s="34">
        <v>67.810546000000002</v>
      </c>
      <c r="E131" s="204">
        <v>34.453869000000005</v>
      </c>
      <c r="F131" s="31">
        <f>(D131-E131)/E131*100</f>
        <v>96.815475208314027</v>
      </c>
      <c r="G131" s="178">
        <v>2326</v>
      </c>
      <c r="H131" s="34">
        <v>432176.88</v>
      </c>
      <c r="I131" s="31">
        <v>21</v>
      </c>
      <c r="J131" s="34">
        <v>1.8</v>
      </c>
      <c r="K131" s="31">
        <v>4.28</v>
      </c>
      <c r="L131" s="34">
        <v>10.97</v>
      </c>
      <c r="M131" s="31">
        <f>(K131-L131)/L131*100</f>
        <v>-60.984503190519604</v>
      </c>
      <c r="N131" s="109">
        <f>D131/D209*100</f>
        <v>6.0913205799791665</v>
      </c>
    </row>
    <row r="132" spans="1:14">
      <c r="A132" s="258"/>
      <c r="B132" s="196" t="s">
        <v>27</v>
      </c>
      <c r="C132" s="34">
        <v>2.569115</v>
      </c>
      <c r="D132" s="34">
        <v>8.4705209999999997</v>
      </c>
      <c r="E132" s="204">
        <v>2.717E-2</v>
      </c>
      <c r="F132" s="31">
        <f>(D132-E132)/E132*100</f>
        <v>31076.006624953992</v>
      </c>
      <c r="G132" s="178">
        <v>6</v>
      </c>
      <c r="H132" s="34">
        <v>1521.5994340000002</v>
      </c>
      <c r="I132" s="31"/>
      <c r="J132" s="34"/>
      <c r="K132" s="34"/>
      <c r="L132" s="34">
        <v>3.48</v>
      </c>
      <c r="M132" s="31"/>
      <c r="N132" s="109">
        <f>D132/D210*100</f>
        <v>4.133942125832192</v>
      </c>
    </row>
    <row r="133" spans="1:14">
      <c r="A133" s="258"/>
      <c r="B133" s="14" t="s">
        <v>28</v>
      </c>
      <c r="C133" s="34">
        <v>0</v>
      </c>
      <c r="D133" s="34">
        <v>0</v>
      </c>
      <c r="E133" s="204">
        <v>0</v>
      </c>
      <c r="F133" s="31"/>
      <c r="G133" s="178">
        <v>0</v>
      </c>
      <c r="H133" s="34"/>
      <c r="I133" s="34"/>
      <c r="J133" s="34"/>
      <c r="K133" s="34"/>
      <c r="L133" s="34"/>
      <c r="M133" s="31"/>
      <c r="N133" s="109"/>
    </row>
    <row r="134" spans="1:14">
      <c r="A134" s="258"/>
      <c r="B134" s="14" t="s">
        <v>29</v>
      </c>
      <c r="C134" s="34">
        <v>2.569115</v>
      </c>
      <c r="D134" s="34">
        <v>3.7648699999999997</v>
      </c>
      <c r="E134" s="204">
        <v>0</v>
      </c>
      <c r="F134" s="31"/>
      <c r="G134" s="178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6.1116532245424731</v>
      </c>
    </row>
    <row r="135" spans="1:14">
      <c r="A135" s="258"/>
      <c r="B135" s="14" t="s">
        <v>30</v>
      </c>
      <c r="C135" s="34">
        <v>0</v>
      </c>
      <c r="D135" s="34">
        <v>4.6708400000000001</v>
      </c>
      <c r="E135" s="34">
        <v>0</v>
      </c>
      <c r="F135" s="31"/>
      <c r="G135" s="178">
        <v>2</v>
      </c>
      <c r="H135" s="34">
        <v>232.75473399999998</v>
      </c>
      <c r="I135" s="34"/>
      <c r="J135" s="34"/>
      <c r="K135" s="34"/>
      <c r="L135" s="34"/>
      <c r="M135" s="31"/>
      <c r="N135" s="109"/>
    </row>
    <row r="136" spans="1:14" ht="14.25" thickBot="1">
      <c r="A136" s="240"/>
      <c r="B136" s="15" t="s">
        <v>31</v>
      </c>
      <c r="C136" s="16">
        <f t="shared" ref="C136:L136" si="30">C124+C126+C127+C128+C129+C130+C131+C132</f>
        <v>159.19870699999998</v>
      </c>
      <c r="D136" s="16">
        <f t="shared" si="30"/>
        <v>763.21475899999996</v>
      </c>
      <c r="E136" s="16">
        <f t="shared" si="30"/>
        <v>794.80421000000001</v>
      </c>
      <c r="F136" s="16">
        <f>(D136-E136)/E136*100</f>
        <v>-3.9744946746067251</v>
      </c>
      <c r="G136" s="16">
        <f t="shared" si="30"/>
        <v>8261</v>
      </c>
      <c r="H136" s="16">
        <f t="shared" si="30"/>
        <v>1145884.8145109997</v>
      </c>
      <c r="I136" s="16">
        <f t="shared" si="30"/>
        <v>581</v>
      </c>
      <c r="J136" s="16">
        <f t="shared" si="30"/>
        <v>52</v>
      </c>
      <c r="K136" s="16">
        <f t="shared" si="30"/>
        <v>457.24999999999994</v>
      </c>
      <c r="L136" s="16">
        <f t="shared" si="30"/>
        <v>361.79</v>
      </c>
      <c r="M136" s="16">
        <f t="shared" ref="M136:M138" si="31">(K136-L136)/L136*100</f>
        <v>26.38547223527458</v>
      </c>
      <c r="N136" s="110">
        <f>D136/D214*100</f>
        <v>4.0673141183828525</v>
      </c>
    </row>
    <row r="137" spans="1:14" ht="15" thickTop="1" thickBot="1">
      <c r="A137" s="242" t="s">
        <v>41</v>
      </c>
      <c r="B137" s="196" t="s">
        <v>19</v>
      </c>
      <c r="C137" s="71">
        <v>40.18</v>
      </c>
      <c r="D137" s="71">
        <v>223.36</v>
      </c>
      <c r="E137" s="106">
        <v>157.96</v>
      </c>
      <c r="F137" s="34">
        <f>(D137-E137)/E137*100</f>
        <v>41.402886806786533</v>
      </c>
      <c r="G137" s="72">
        <v>2403</v>
      </c>
      <c r="H137" s="72">
        <v>202422.37</v>
      </c>
      <c r="I137" s="72">
        <v>457</v>
      </c>
      <c r="J137" s="72">
        <v>70.25</v>
      </c>
      <c r="K137" s="107">
        <v>165.81</v>
      </c>
      <c r="L137" s="107">
        <v>50.76</v>
      </c>
      <c r="M137" s="34">
        <f t="shared" si="31"/>
        <v>226.65484633569744</v>
      </c>
      <c r="N137" s="109">
        <f>D137/D202*100</f>
        <v>1.9520575583076374</v>
      </c>
    </row>
    <row r="138" spans="1:14" ht="14.25" thickBot="1">
      <c r="A138" s="242"/>
      <c r="B138" s="196" t="s">
        <v>20</v>
      </c>
      <c r="C138" s="72">
        <v>16.14</v>
      </c>
      <c r="D138" s="72">
        <v>83.26</v>
      </c>
      <c r="E138" s="107">
        <v>70.87</v>
      </c>
      <c r="F138" s="31">
        <f>(D138-E138)/E138*100</f>
        <v>17.482714829970366</v>
      </c>
      <c r="G138" s="72">
        <v>1062</v>
      </c>
      <c r="H138" s="72">
        <v>21240</v>
      </c>
      <c r="I138" s="72">
        <v>189</v>
      </c>
      <c r="J138" s="72">
        <v>39.380000000000003</v>
      </c>
      <c r="K138" s="72">
        <v>97.28</v>
      </c>
      <c r="L138" s="107">
        <v>13.12</v>
      </c>
      <c r="M138" s="31">
        <f t="shared" si="31"/>
        <v>641.46341463414637</v>
      </c>
      <c r="N138" s="109">
        <f>D138/D203*100</f>
        <v>2.316575659428926</v>
      </c>
    </row>
    <row r="139" spans="1:14" ht="14.25" thickBot="1">
      <c r="A139" s="242"/>
      <c r="B139" s="196" t="s">
        <v>21</v>
      </c>
      <c r="C139" s="72">
        <v>0.37</v>
      </c>
      <c r="D139" s="72">
        <v>2.76</v>
      </c>
      <c r="E139" s="107">
        <v>0.37</v>
      </c>
      <c r="F139" s="31">
        <f>(D139-E139)/E139*100</f>
        <v>645.94594594594582</v>
      </c>
      <c r="G139" s="72">
        <v>3</v>
      </c>
      <c r="H139" s="107">
        <v>1474.23</v>
      </c>
      <c r="I139" s="107"/>
      <c r="J139" s="107"/>
      <c r="K139" s="107"/>
      <c r="L139" s="107"/>
      <c r="M139" s="31"/>
      <c r="N139" s="109">
        <f>D139/D204*100</f>
        <v>0.36241040087281973</v>
      </c>
    </row>
    <row r="140" spans="1:14" ht="14.25" thickBot="1">
      <c r="A140" s="242"/>
      <c r="B140" s="196" t="s">
        <v>22</v>
      </c>
      <c r="C140" s="72"/>
      <c r="D140" s="72"/>
      <c r="E140" s="107"/>
      <c r="F140" s="31">
        <v>0</v>
      </c>
      <c r="G140" s="72"/>
      <c r="H140" s="107"/>
      <c r="I140" s="107"/>
      <c r="J140" s="107"/>
      <c r="K140" s="107"/>
      <c r="L140" s="107"/>
      <c r="M140" s="31"/>
      <c r="N140" s="109"/>
    </row>
    <row r="141" spans="1:14" ht="14.25" thickBot="1">
      <c r="A141" s="242"/>
      <c r="B141" s="196" t="s">
        <v>23</v>
      </c>
      <c r="C141" s="72"/>
      <c r="D141" s="72"/>
      <c r="E141" s="107"/>
      <c r="F141" s="31">
        <v>0</v>
      </c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42"/>
      <c r="B142" s="196" t="s">
        <v>24</v>
      </c>
      <c r="C142" s="72">
        <v>1.04</v>
      </c>
      <c r="D142" s="72">
        <v>2.94</v>
      </c>
      <c r="E142" s="107">
        <v>1.99</v>
      </c>
      <c r="F142" s="31">
        <f>(D142-E142)/E142*100</f>
        <v>47.738693467336681</v>
      </c>
      <c r="G142" s="72">
        <v>4</v>
      </c>
      <c r="H142" s="107">
        <v>2272.8000000000002</v>
      </c>
      <c r="I142" s="107">
        <v>4</v>
      </c>
      <c r="J142" s="107">
        <v>0.32</v>
      </c>
      <c r="K142" s="107">
        <v>0.32</v>
      </c>
      <c r="L142" s="107"/>
      <c r="M142" s="31"/>
      <c r="N142" s="109">
        <f>D142/D207*100</f>
        <v>0.13484831705392467</v>
      </c>
    </row>
    <row r="143" spans="1:14" ht="14.25" thickBot="1">
      <c r="A143" s="242"/>
      <c r="B143" s="196" t="s">
        <v>25</v>
      </c>
      <c r="C143" s="74"/>
      <c r="D143" s="74"/>
      <c r="E143" s="136"/>
      <c r="F143" s="31">
        <v>0</v>
      </c>
      <c r="G143" s="74"/>
      <c r="H143" s="136"/>
      <c r="I143" s="136"/>
      <c r="J143" s="136"/>
      <c r="K143" s="136"/>
      <c r="L143" s="136"/>
      <c r="M143" s="31"/>
      <c r="N143" s="109"/>
    </row>
    <row r="144" spans="1:14" ht="14.25" thickBot="1">
      <c r="A144" s="242"/>
      <c r="B144" s="196" t="s">
        <v>26</v>
      </c>
      <c r="C144" s="72">
        <v>0.33</v>
      </c>
      <c r="D144" s="72">
        <v>1.52</v>
      </c>
      <c r="E144" s="107">
        <v>3.3</v>
      </c>
      <c r="F144" s="31">
        <f>(D144-E144)/E144*100</f>
        <v>-53.939393939393931</v>
      </c>
      <c r="G144" s="72">
        <v>105</v>
      </c>
      <c r="H144" s="107">
        <v>12996.6</v>
      </c>
      <c r="I144" s="107"/>
      <c r="J144" s="107"/>
      <c r="K144" s="107"/>
      <c r="L144" s="107">
        <v>0.33</v>
      </c>
      <c r="M144" s="31"/>
      <c r="N144" s="109">
        <f>D144/D209*100</f>
        <v>0.13653934126364844</v>
      </c>
    </row>
    <row r="145" spans="1:14" ht="14.25" thickBot="1">
      <c r="A145" s="242"/>
      <c r="B145" s="196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42"/>
      <c r="B146" s="14" t="s">
        <v>28</v>
      </c>
      <c r="C146" s="75"/>
      <c r="D146" s="75"/>
      <c r="E146" s="130"/>
      <c r="F146" s="31"/>
      <c r="G146" s="75"/>
      <c r="H146" s="130"/>
      <c r="I146" s="130"/>
      <c r="J146" s="130"/>
      <c r="K146" s="130"/>
      <c r="L146" s="130"/>
      <c r="M146" s="31"/>
      <c r="N146" s="109"/>
    </row>
    <row r="147" spans="1:14" ht="14.25" thickBot="1">
      <c r="A147" s="242"/>
      <c r="B147" s="14" t="s">
        <v>29</v>
      </c>
      <c r="C147" s="75"/>
      <c r="D147" s="75"/>
      <c r="E147" s="130"/>
      <c r="F147" s="31"/>
      <c r="G147" s="75"/>
      <c r="H147" s="130"/>
      <c r="I147" s="130"/>
      <c r="J147" s="130"/>
      <c r="K147" s="130"/>
      <c r="L147" s="130"/>
      <c r="M147" s="31"/>
      <c r="N147" s="109"/>
    </row>
    <row r="148" spans="1:14" ht="14.25" thickBot="1">
      <c r="A148" s="242"/>
      <c r="B148" s="14" t="s">
        <v>30</v>
      </c>
      <c r="C148" s="75"/>
      <c r="D148" s="75"/>
      <c r="E148" s="130"/>
      <c r="F148" s="31"/>
      <c r="G148" s="75"/>
      <c r="H148" s="130"/>
      <c r="I148" s="130"/>
      <c r="J148" s="130"/>
      <c r="K148" s="130"/>
      <c r="L148" s="130">
        <v>0</v>
      </c>
      <c r="M148" s="31"/>
      <c r="N148" s="109"/>
    </row>
    <row r="149" spans="1:14" ht="14.25" thickBot="1">
      <c r="A149" s="243"/>
      <c r="B149" s="15" t="s">
        <v>31</v>
      </c>
      <c r="C149" s="16">
        <f t="shared" ref="C149:L149" si="32">C137+C139+C140+C141+C142+C143+C144+C145</f>
        <v>41.919999999999995</v>
      </c>
      <c r="D149" s="16">
        <f t="shared" si="32"/>
        <v>230.58</v>
      </c>
      <c r="E149" s="16">
        <f t="shared" si="32"/>
        <v>163.62000000000003</v>
      </c>
      <c r="F149" s="16">
        <f t="shared" ref="F149:F155" si="33">(D149-E149)/E149*100</f>
        <v>40.924092409240906</v>
      </c>
      <c r="G149" s="16">
        <f t="shared" si="32"/>
        <v>2515</v>
      </c>
      <c r="H149" s="16">
        <f t="shared" si="32"/>
        <v>219166</v>
      </c>
      <c r="I149" s="16">
        <f t="shared" si="32"/>
        <v>461</v>
      </c>
      <c r="J149" s="16">
        <f t="shared" si="32"/>
        <v>70.569999999999993</v>
      </c>
      <c r="K149" s="16">
        <f t="shared" si="32"/>
        <v>166.13</v>
      </c>
      <c r="L149" s="16">
        <f t="shared" si="32"/>
        <v>51.089999999999996</v>
      </c>
      <c r="M149" s="16">
        <f>(K149-L149)/L149*100</f>
        <v>225.17126639264043</v>
      </c>
      <c r="N149" s="110">
        <f>D149/D214*100</f>
        <v>1.2288039223003524</v>
      </c>
    </row>
    <row r="150" spans="1:14" ht="15" thickTop="1" thickBot="1">
      <c r="A150" s="242" t="s">
        <v>67</v>
      </c>
      <c r="B150" s="196" t="s">
        <v>19</v>
      </c>
      <c r="C150" s="31">
        <v>74.398000000000025</v>
      </c>
      <c r="D150" s="32">
        <v>375.42114500000002</v>
      </c>
      <c r="E150" s="32">
        <v>405.477712</v>
      </c>
      <c r="F150" s="32">
        <f t="shared" si="33"/>
        <v>-7.4126311041234185</v>
      </c>
      <c r="G150" s="31">
        <v>3060</v>
      </c>
      <c r="H150" s="31">
        <v>279642.49368399999</v>
      </c>
      <c r="I150" s="31">
        <v>413</v>
      </c>
      <c r="J150" s="31">
        <v>24.997439999999997</v>
      </c>
      <c r="K150" s="31">
        <v>149.393123</v>
      </c>
      <c r="L150" s="31">
        <v>143.82493500000001</v>
      </c>
      <c r="M150" s="32">
        <f>(K150-L150)/L150*100</f>
        <v>3.8715039224596146</v>
      </c>
      <c r="N150" s="113">
        <f t="shared" ref="N150:N155" si="34">D150/D202*100</f>
        <v>3.2809978673252034</v>
      </c>
    </row>
    <row r="151" spans="1:14" ht="14.25" thickBot="1">
      <c r="A151" s="242"/>
      <c r="B151" s="196" t="s">
        <v>20</v>
      </c>
      <c r="C151" s="31">
        <v>29.412568999999991</v>
      </c>
      <c r="D151" s="32">
        <v>145.32667699999999</v>
      </c>
      <c r="E151" s="31">
        <v>156.47251299999999</v>
      </c>
      <c r="F151" s="32">
        <f t="shared" si="33"/>
        <v>-7.1231910233332822</v>
      </c>
      <c r="G151" s="31">
        <v>1622</v>
      </c>
      <c r="H151" s="31">
        <v>32440</v>
      </c>
      <c r="I151" s="31">
        <v>189</v>
      </c>
      <c r="J151" s="31">
        <v>9.3167759999999973</v>
      </c>
      <c r="K151" s="31">
        <v>65.933735999999996</v>
      </c>
      <c r="L151" s="31">
        <v>54.687382999999997</v>
      </c>
      <c r="M151" s="31">
        <f>(K151-L151)/L151*100</f>
        <v>20.564803768357319</v>
      </c>
      <c r="N151" s="109">
        <f t="shared" si="34"/>
        <v>4.0434811746803927</v>
      </c>
    </row>
    <row r="152" spans="1:14" ht="14.25" thickBot="1">
      <c r="A152" s="242"/>
      <c r="B152" s="196" t="s">
        <v>21</v>
      </c>
      <c r="C152" s="31">
        <v>10.711601999999999</v>
      </c>
      <c r="D152" s="32">
        <v>15.357305999999999</v>
      </c>
      <c r="E152" s="31">
        <v>12.758989</v>
      </c>
      <c r="F152" s="32">
        <f t="shared" si="33"/>
        <v>20.364599420847529</v>
      </c>
      <c r="G152" s="31">
        <v>5</v>
      </c>
      <c r="H152" s="31">
        <v>27182.564630000001</v>
      </c>
      <c r="I152" s="31">
        <v>2</v>
      </c>
      <c r="J152" s="31">
        <v>0</v>
      </c>
      <c r="K152" s="31">
        <v>1.614652</v>
      </c>
      <c r="L152" s="31">
        <v>429.23840000000001</v>
      </c>
      <c r="M152" s="31"/>
      <c r="N152" s="109">
        <f t="shared" si="34"/>
        <v>2.0165389216617973</v>
      </c>
    </row>
    <row r="153" spans="1:14" ht="14.25" thickBot="1">
      <c r="A153" s="242"/>
      <c r="B153" s="196" t="s">
        <v>22</v>
      </c>
      <c r="C153" s="31">
        <v>-2.8302000000000049E-2</v>
      </c>
      <c r="D153" s="32">
        <v>6.9141539999999999</v>
      </c>
      <c r="E153" s="31">
        <v>2.8325469999999999</v>
      </c>
      <c r="F153" s="32">
        <f t="shared" si="33"/>
        <v>144.09670872186763</v>
      </c>
      <c r="G153" s="31">
        <v>59</v>
      </c>
      <c r="H153" s="31">
        <v>39465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9">
        <f t="shared" si="34"/>
        <v>1.644673662433402</v>
      </c>
    </row>
    <row r="154" spans="1:14" ht="14.25" thickBot="1">
      <c r="A154" s="242"/>
      <c r="B154" s="196" t="s">
        <v>23</v>
      </c>
      <c r="C154" s="31">
        <v>0</v>
      </c>
      <c r="D154" s="32">
        <v>0.113208</v>
      </c>
      <c r="E154" s="31">
        <v>0</v>
      </c>
      <c r="F154" s="32" t="e">
        <f t="shared" si="33"/>
        <v>#DIV/0!</v>
      </c>
      <c r="G154" s="31">
        <v>1</v>
      </c>
      <c r="H154" s="31">
        <v>1000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0.27050447879580625</v>
      </c>
    </row>
    <row r="155" spans="1:14" ht="14.25" thickBot="1">
      <c r="A155" s="242"/>
      <c r="B155" s="196" t="s">
        <v>24</v>
      </c>
      <c r="C155" s="31">
        <v>2.8054720000000017</v>
      </c>
      <c r="D155" s="32">
        <v>21.097570000000001</v>
      </c>
      <c r="E155" s="31">
        <v>21.278165000000001</v>
      </c>
      <c r="F155" s="32">
        <f t="shared" si="33"/>
        <v>-0.84873390163108642</v>
      </c>
      <c r="G155" s="31">
        <v>65</v>
      </c>
      <c r="H155" s="31">
        <v>7777.5759269999999</v>
      </c>
      <c r="I155" s="31">
        <v>9</v>
      </c>
      <c r="J155" s="31">
        <v>0</v>
      </c>
      <c r="K155" s="31">
        <v>1.2</v>
      </c>
      <c r="L155" s="31">
        <v>0.33860000000000001</v>
      </c>
      <c r="M155" s="31"/>
      <c r="N155" s="109">
        <f t="shared" si="34"/>
        <v>0.96767748585964952</v>
      </c>
    </row>
    <row r="156" spans="1:14" ht="14.25" thickBot="1">
      <c r="A156" s="242"/>
      <c r="B156" s="196" t="s">
        <v>25</v>
      </c>
      <c r="C156" s="31">
        <v>13.337999999999999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42"/>
      <c r="B157" s="196" t="s">
        <v>26</v>
      </c>
      <c r="C157" s="31">
        <v>5.2202199999999976</v>
      </c>
      <c r="D157" s="32">
        <v>84.685869999999994</v>
      </c>
      <c r="E157" s="31">
        <v>40.671995000000003</v>
      </c>
      <c r="F157" s="32">
        <f>(D157-E157)/E157*100</f>
        <v>108.2166611202622</v>
      </c>
      <c r="G157" s="31">
        <v>866</v>
      </c>
      <c r="H157" s="31">
        <v>402752.52620000002</v>
      </c>
      <c r="I157" s="31">
        <v>23</v>
      </c>
      <c r="J157" s="31">
        <v>0.57976200000000011</v>
      </c>
      <c r="K157" s="31">
        <v>2.6621060000000001</v>
      </c>
      <c r="L157" s="31">
        <v>4.3543339999999997</v>
      </c>
      <c r="M157" s="31">
        <f>(K157-L157)/L157*100</f>
        <v>-38.86307297510939</v>
      </c>
      <c r="N157" s="109">
        <f>D157/D209*100</f>
        <v>7.6072058579861643</v>
      </c>
    </row>
    <row r="158" spans="1:14" ht="14.25" thickBot="1">
      <c r="A158" s="242"/>
      <c r="B158" s="196" t="s">
        <v>27</v>
      </c>
      <c r="C158" s="31">
        <v>-0.43396200000000107</v>
      </c>
      <c r="D158" s="32">
        <v>21</v>
      </c>
      <c r="E158" s="31">
        <v>0</v>
      </c>
      <c r="F158" s="32" t="e">
        <f>(D158-E158)/E158*100</f>
        <v>#DIV/0!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10.248812870244468</v>
      </c>
    </row>
    <row r="159" spans="1:14" ht="14.25" thickBot="1">
      <c r="A159" s="242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42"/>
      <c r="B160" s="14" t="s">
        <v>29</v>
      </c>
      <c r="C160" s="31">
        <v>0</v>
      </c>
      <c r="D160" s="32">
        <v>21</v>
      </c>
      <c r="E160" s="34">
        <v>0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42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43"/>
      <c r="B162" s="15" t="s">
        <v>31</v>
      </c>
      <c r="C162" s="16">
        <f t="shared" ref="C162:L162" si="35">C150+C152+C153+C154+C155+C156+C157+C158</f>
        <v>106.01103000000003</v>
      </c>
      <c r="D162" s="16">
        <f t="shared" si="35"/>
        <v>537.92725300000006</v>
      </c>
      <c r="E162" s="16">
        <f t="shared" si="35"/>
        <v>483.01940799999994</v>
      </c>
      <c r="F162" s="16">
        <f t="shared" ref="F162:F168" si="36">(D162-E162)/E162*100</f>
        <v>11.367627074728254</v>
      </c>
      <c r="G162" s="16">
        <f t="shared" si="35"/>
        <v>4070</v>
      </c>
      <c r="H162" s="16">
        <f t="shared" si="35"/>
        <v>769553.21982</v>
      </c>
      <c r="I162" s="16">
        <f t="shared" si="35"/>
        <v>448</v>
      </c>
      <c r="J162" s="16">
        <f t="shared" si="35"/>
        <v>25.577201999999996</v>
      </c>
      <c r="K162" s="16">
        <f t="shared" si="35"/>
        <v>155.06988099999998</v>
      </c>
      <c r="L162" s="16">
        <f t="shared" si="35"/>
        <v>577.75626900000009</v>
      </c>
      <c r="M162" s="16">
        <f t="shared" ref="M162:M164" si="37">(K162-L162)/L162*100</f>
        <v>-73.159982968527515</v>
      </c>
      <c r="N162" s="110">
        <f>D162/D214*100</f>
        <v>2.8667148859339671</v>
      </c>
    </row>
    <row r="163" spans="1:14" ht="15" thickTop="1" thickBot="1">
      <c r="A163" s="244" t="s">
        <v>43</v>
      </c>
      <c r="B163" s="18" t="s">
        <v>19</v>
      </c>
      <c r="C163" s="94">
        <v>26.23</v>
      </c>
      <c r="D163" s="94">
        <v>65.290000000000006</v>
      </c>
      <c r="E163" s="94">
        <v>63.45</v>
      </c>
      <c r="F163" s="111">
        <f t="shared" si="36"/>
        <v>2.8999211977935433</v>
      </c>
      <c r="G163" s="95">
        <v>583</v>
      </c>
      <c r="H163" s="95">
        <v>76140.62</v>
      </c>
      <c r="I163" s="95">
        <v>39</v>
      </c>
      <c r="J163" s="95">
        <v>0.49</v>
      </c>
      <c r="K163" s="95">
        <v>13.31</v>
      </c>
      <c r="L163" s="95">
        <v>74.56</v>
      </c>
      <c r="M163" s="34">
        <f t="shared" si="37"/>
        <v>-82.148605150214593</v>
      </c>
      <c r="N163" s="112">
        <f t="shared" ref="N163:N168" si="38">D163/D202*100</f>
        <v>0.57060278466111047</v>
      </c>
    </row>
    <row r="164" spans="1:14" ht="14.25" thickBot="1">
      <c r="A164" s="242"/>
      <c r="B164" s="196" t="s">
        <v>20</v>
      </c>
      <c r="C164" s="95">
        <v>2.85</v>
      </c>
      <c r="D164" s="95">
        <v>13.88</v>
      </c>
      <c r="E164" s="95">
        <v>27.46</v>
      </c>
      <c r="F164" s="32">
        <f t="shared" si="36"/>
        <v>-49.453750910415152</v>
      </c>
      <c r="G164" s="95">
        <v>132</v>
      </c>
      <c r="H164" s="95">
        <v>2640</v>
      </c>
      <c r="I164" s="95">
        <v>16</v>
      </c>
      <c r="J164" s="95">
        <v>0.28000000000000003</v>
      </c>
      <c r="K164" s="95">
        <v>2.52</v>
      </c>
      <c r="L164" s="95">
        <v>37.6</v>
      </c>
      <c r="M164" s="34">
        <f t="shared" si="37"/>
        <v>-93.297872340425528</v>
      </c>
      <c r="N164" s="109">
        <f t="shared" si="38"/>
        <v>0.38618868787981614</v>
      </c>
    </row>
    <row r="165" spans="1:14" ht="14.25" thickBot="1">
      <c r="A165" s="242"/>
      <c r="B165" s="196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42"/>
      <c r="B166" s="196" t="s">
        <v>22</v>
      </c>
      <c r="C166" s="95">
        <v>0</v>
      </c>
      <c r="D166" s="95">
        <v>0.01</v>
      </c>
      <c r="E166" s="95">
        <v>0.05</v>
      </c>
      <c r="F166" s="32">
        <f t="shared" si="36"/>
        <v>-80</v>
      </c>
      <c r="G166" s="95">
        <v>1</v>
      </c>
      <c r="H166" s="95">
        <v>10.7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8"/>
        <v>2.3787055689436505E-3</v>
      </c>
    </row>
    <row r="167" spans="1:14" ht="14.25" thickBot="1">
      <c r="A167" s="242"/>
      <c r="B167" s="196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42"/>
      <c r="B168" s="196" t="s">
        <v>24</v>
      </c>
      <c r="C168" s="95">
        <v>0</v>
      </c>
      <c r="D168" s="95">
        <v>0.67</v>
      </c>
      <c r="E168" s="95">
        <v>1.61</v>
      </c>
      <c r="F168" s="32">
        <f t="shared" si="36"/>
        <v>-58.385093167701861</v>
      </c>
      <c r="G168" s="95">
        <v>1</v>
      </c>
      <c r="H168" s="95">
        <v>715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8"/>
        <v>3.0730738920452222E-2</v>
      </c>
    </row>
    <row r="169" spans="1:14" ht="14.25" thickBot="1">
      <c r="A169" s="242"/>
      <c r="B169" s="196" t="s">
        <v>25</v>
      </c>
      <c r="C169" s="95">
        <v>0</v>
      </c>
      <c r="D169" s="95">
        <v>8.07</v>
      </c>
      <c r="E169" s="95">
        <v>0</v>
      </c>
      <c r="F169" s="32"/>
      <c r="G169" s="95">
        <v>2</v>
      </c>
      <c r="H169" s="95">
        <v>152.19999999999999</v>
      </c>
      <c r="I169" s="95">
        <v>2</v>
      </c>
      <c r="J169" s="95">
        <v>0</v>
      </c>
      <c r="K169" s="95">
        <v>9.42</v>
      </c>
      <c r="L169" s="95">
        <v>0</v>
      </c>
      <c r="M169" s="34"/>
      <c r="N169" s="109"/>
    </row>
    <row r="170" spans="1:14" ht="14.25" thickBot="1">
      <c r="A170" s="242"/>
      <c r="B170" s="196" t="s">
        <v>26</v>
      </c>
      <c r="C170" s="95">
        <v>1.45</v>
      </c>
      <c r="D170" s="95">
        <v>6.29</v>
      </c>
      <c r="E170" s="95">
        <v>0.16</v>
      </c>
      <c r="F170" s="32">
        <f>(D170-E170)/E170*100</f>
        <v>3831.25</v>
      </c>
      <c r="G170" s="95">
        <v>321</v>
      </c>
      <c r="H170" s="95">
        <v>27819.27</v>
      </c>
      <c r="I170" s="95">
        <v>2</v>
      </c>
      <c r="J170" s="95">
        <v>0</v>
      </c>
      <c r="K170" s="95">
        <v>5.68</v>
      </c>
      <c r="L170" s="95">
        <v>0</v>
      </c>
      <c r="M170" s="34" t="e">
        <f>(K170-L170)/L170*100</f>
        <v>#DIV/0!</v>
      </c>
      <c r="N170" s="109">
        <f>D170/D209*100</f>
        <v>0.5650213529923348</v>
      </c>
    </row>
    <row r="171" spans="1:14" ht="14.25" thickBot="1">
      <c r="A171" s="242"/>
      <c r="B171" s="196" t="s">
        <v>27</v>
      </c>
      <c r="C171" s="98">
        <v>0</v>
      </c>
      <c r="D171" s="98">
        <v>0</v>
      </c>
      <c r="E171" s="98">
        <v>0</v>
      </c>
      <c r="F171" s="32" t="e">
        <f>(D171-E171)/E171*100</f>
        <v>#DIV/0!</v>
      </c>
      <c r="G171" s="98">
        <v>0</v>
      </c>
      <c r="H171" s="98">
        <v>0</v>
      </c>
      <c r="I171" s="98"/>
      <c r="J171" s="98"/>
      <c r="K171" s="98"/>
      <c r="L171" s="98"/>
      <c r="M171" s="31"/>
      <c r="N171" s="109">
        <f>D171/D210*100</f>
        <v>0</v>
      </c>
    </row>
    <row r="172" spans="1:14" ht="14.25" thickBot="1">
      <c r="A172" s="242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42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42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43"/>
      <c r="B175" s="15" t="s">
        <v>31</v>
      </c>
      <c r="C175" s="16">
        <f t="shared" ref="C175:L175" si="39">C163+C165+C166+C167+C168+C169+C170+C171</f>
        <v>27.68</v>
      </c>
      <c r="D175" s="16">
        <f t="shared" si="39"/>
        <v>80.330000000000027</v>
      </c>
      <c r="E175" s="16">
        <f t="shared" si="39"/>
        <v>65.27</v>
      </c>
      <c r="F175" s="16">
        <f>(D175-E175)/E175*100</f>
        <v>23.073387467442977</v>
      </c>
      <c r="G175" s="16">
        <f t="shared" si="39"/>
        <v>908</v>
      </c>
      <c r="H175" s="16">
        <f t="shared" si="39"/>
        <v>104837.79</v>
      </c>
      <c r="I175" s="16">
        <f t="shared" si="39"/>
        <v>43</v>
      </c>
      <c r="J175" s="16">
        <f t="shared" si="39"/>
        <v>0.49</v>
      </c>
      <c r="K175" s="16">
        <f t="shared" si="39"/>
        <v>28.41</v>
      </c>
      <c r="L175" s="16">
        <f t="shared" si="39"/>
        <v>74.56</v>
      </c>
      <c r="M175" s="16">
        <f t="shared" ref="M175:M178" si="40">(K175-L175)/L175*100</f>
        <v>-61.896459227467815</v>
      </c>
      <c r="N175" s="110">
        <f>D175/D214*100</f>
        <v>0.42809358608026432</v>
      </c>
    </row>
    <row r="176" spans="1:14" ht="15" thickTop="1" thickBot="1">
      <c r="A176" s="242" t="s">
        <v>44</v>
      </c>
      <c r="B176" s="196" t="s">
        <v>19</v>
      </c>
      <c r="C176" s="34">
        <v>3.56</v>
      </c>
      <c r="D176" s="34">
        <v>15.44</v>
      </c>
      <c r="E176" s="34">
        <v>10.74</v>
      </c>
      <c r="F176" s="32">
        <f>(D176-E176)/E176*100</f>
        <v>43.761638733705766</v>
      </c>
      <c r="G176" s="34">
        <v>72</v>
      </c>
      <c r="H176" s="34">
        <v>6969.93</v>
      </c>
      <c r="I176" s="34">
        <v>6</v>
      </c>
      <c r="J176" s="34"/>
      <c r="K176" s="34">
        <v>1.06</v>
      </c>
      <c r="L176" s="34">
        <v>8.44</v>
      </c>
      <c r="M176" s="31">
        <f t="shared" si="40"/>
        <v>-87.440758293838854</v>
      </c>
      <c r="N176" s="109">
        <f>D176/D202*100</f>
        <v>0.13493807620106518</v>
      </c>
    </row>
    <row r="177" spans="1:14" ht="14.25" thickBot="1">
      <c r="A177" s="242"/>
      <c r="B177" s="196" t="s">
        <v>20</v>
      </c>
      <c r="C177" s="34">
        <v>0.68</v>
      </c>
      <c r="D177" s="34">
        <v>3.4</v>
      </c>
      <c r="E177" s="34">
        <v>2.12</v>
      </c>
      <c r="F177" s="32">
        <f>(D177-E177)/E177*100</f>
        <v>60.377358490566024</v>
      </c>
      <c r="G177" s="34">
        <v>38</v>
      </c>
      <c r="H177" s="34">
        <v>760</v>
      </c>
      <c r="I177" s="34">
        <v>3</v>
      </c>
      <c r="J177" s="34"/>
      <c r="K177" s="34">
        <v>0.59</v>
      </c>
      <c r="L177" s="34">
        <v>0.32</v>
      </c>
      <c r="M177" s="31">
        <f t="shared" si="40"/>
        <v>84.374999999999986</v>
      </c>
      <c r="N177" s="109">
        <f>D177/D203*100</f>
        <v>9.4599534495055815E-2</v>
      </c>
    </row>
    <row r="178" spans="1:14" ht="14.25" thickBot="1">
      <c r="A178" s="242"/>
      <c r="B178" s="196" t="s">
        <v>21</v>
      </c>
      <c r="C178" s="34"/>
      <c r="D178" s="34"/>
      <c r="E178" s="34"/>
      <c r="F178" s="32" t="e">
        <f>(D178-E178)/E178*100</f>
        <v>#DIV/0!</v>
      </c>
      <c r="G178" s="34"/>
      <c r="H178" s="34"/>
      <c r="I178" s="34"/>
      <c r="J178" s="34"/>
      <c r="K178" s="34"/>
      <c r="L178" s="34"/>
      <c r="M178" s="31" t="e">
        <f t="shared" si="40"/>
        <v>#DIV/0!</v>
      </c>
      <c r="N178" s="109">
        <f>D178/D204*100</f>
        <v>0</v>
      </c>
    </row>
    <row r="179" spans="1:14" ht="14.25" thickBot="1">
      <c r="A179" s="242"/>
      <c r="B179" s="196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42"/>
      <c r="B180" s="196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42"/>
      <c r="B181" s="196" t="s">
        <v>24</v>
      </c>
      <c r="C181" s="34">
        <v>26.36</v>
      </c>
      <c r="D181" s="34">
        <v>194.83</v>
      </c>
      <c r="E181" s="34">
        <v>183.66</v>
      </c>
      <c r="F181" s="32">
        <f>(D181-E181)/E181*100</f>
        <v>6.0818904497441011</v>
      </c>
      <c r="G181" s="34">
        <v>610</v>
      </c>
      <c r="H181" s="34">
        <v>36323.1</v>
      </c>
      <c r="I181" s="34">
        <v>45</v>
      </c>
      <c r="J181" s="34">
        <v>5.3</v>
      </c>
      <c r="K181" s="34">
        <v>42.91</v>
      </c>
      <c r="L181" s="34">
        <v>55.52</v>
      </c>
      <c r="M181" s="31">
        <f>(K181-L181)/L181*100</f>
        <v>-22.712536023054767</v>
      </c>
      <c r="N181" s="109">
        <f>D181/D207*100</f>
        <v>8.9362236774204575</v>
      </c>
    </row>
    <row r="182" spans="1:14" ht="14.25" thickBot="1">
      <c r="A182" s="242"/>
      <c r="B182" s="196" t="s">
        <v>25</v>
      </c>
      <c r="C182" s="34"/>
      <c r="D182" s="34">
        <v>63.15</v>
      </c>
      <c r="E182" s="34">
        <v>114</v>
      </c>
      <c r="F182" s="32">
        <f>(D182-E182)/E182*100</f>
        <v>-44.60526315789474</v>
      </c>
      <c r="G182" s="34">
        <v>8</v>
      </c>
      <c r="H182" s="34">
        <v>1182.5</v>
      </c>
      <c r="I182" s="34">
        <v>348</v>
      </c>
      <c r="J182" s="34">
        <v>7.38</v>
      </c>
      <c r="K182" s="34">
        <v>72.36</v>
      </c>
      <c r="L182" s="34">
        <v>102.22</v>
      </c>
      <c r="M182" s="31">
        <f>(K182-L182)/L182*100</f>
        <v>-29.211504597926041</v>
      </c>
      <c r="N182" s="109">
        <f>D182/D208*100</f>
        <v>2.4287279317775692</v>
      </c>
    </row>
    <row r="183" spans="1:14" ht="14.25" thickBot="1">
      <c r="A183" s="242"/>
      <c r="B183" s="196" t="s">
        <v>26</v>
      </c>
      <c r="C183" s="34">
        <v>2.4900000000000002</v>
      </c>
      <c r="D183" s="34">
        <v>3.16</v>
      </c>
      <c r="E183" s="34">
        <v>2.84</v>
      </c>
      <c r="F183" s="32">
        <f>(D183-E183)/E183*100</f>
        <v>11.267605633802827</v>
      </c>
      <c r="G183" s="34">
        <v>8</v>
      </c>
      <c r="H183" s="34">
        <v>3350.02</v>
      </c>
      <c r="I183" s="34"/>
      <c r="J183" s="34"/>
      <c r="K183" s="34"/>
      <c r="L183" s="34"/>
      <c r="M183" s="31"/>
      <c r="N183" s="109">
        <f>D183/D209*100</f>
        <v>0.28385810420600605</v>
      </c>
    </row>
    <row r="184" spans="1:14" ht="14.25" thickBot="1">
      <c r="A184" s="242"/>
      <c r="B184" s="196" t="s">
        <v>27</v>
      </c>
      <c r="C184" s="34"/>
      <c r="D184" s="34"/>
      <c r="E184" s="34">
        <v>0.03</v>
      </c>
      <c r="F184" s="31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42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42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42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43"/>
      <c r="B188" s="15" t="s">
        <v>31</v>
      </c>
      <c r="C188" s="16">
        <f t="shared" ref="C188:L188" si="41">C176+C178+C179+C180+C181+C182+C183+C184</f>
        <v>32.409999999999997</v>
      </c>
      <c r="D188" s="16">
        <f t="shared" si="41"/>
        <v>276.58000000000004</v>
      </c>
      <c r="E188" s="16">
        <f t="shared" si="41"/>
        <v>311.26999999999992</v>
      </c>
      <c r="F188" s="16">
        <f>(D188-E188)/E188*100</f>
        <v>-11.144665403026277</v>
      </c>
      <c r="G188" s="16">
        <f t="shared" si="41"/>
        <v>698</v>
      </c>
      <c r="H188" s="16">
        <f t="shared" si="41"/>
        <v>47825.549999999996</v>
      </c>
      <c r="I188" s="16">
        <f t="shared" si="41"/>
        <v>399</v>
      </c>
      <c r="J188" s="16">
        <f t="shared" si="41"/>
        <v>12.68</v>
      </c>
      <c r="K188" s="16">
        <f t="shared" si="41"/>
        <v>116.33</v>
      </c>
      <c r="L188" s="16">
        <f t="shared" si="41"/>
        <v>166.18</v>
      </c>
      <c r="M188" s="16">
        <f>(K188-L188)/L188*100</f>
        <v>-29.997592971476717</v>
      </c>
      <c r="N188" s="110">
        <f>D188/D214*100</f>
        <v>1.4739465210765528</v>
      </c>
    </row>
    <row r="189" spans="1:14" ht="14.25" thickTop="1">
      <c r="A189" s="238" t="s">
        <v>47</v>
      </c>
      <c r="B189" s="196" t="s">
        <v>19</v>
      </c>
      <c r="C189" s="71">
        <v>17.25</v>
      </c>
      <c r="D189" s="71">
        <v>76.36</v>
      </c>
      <c r="E189" s="71">
        <v>110.69</v>
      </c>
      <c r="F189" s="34">
        <f>(D189-E189)/E189*100</f>
        <v>-31.014545126027642</v>
      </c>
      <c r="G189" s="72">
        <v>592</v>
      </c>
      <c r="H189" s="72">
        <v>75320.09</v>
      </c>
      <c r="I189" s="72">
        <v>80</v>
      </c>
      <c r="J189" s="72">
        <v>10.07</v>
      </c>
      <c r="K189" s="72">
        <v>43.93</v>
      </c>
      <c r="L189" s="72">
        <v>31.27</v>
      </c>
      <c r="M189" s="34">
        <f>(K189-L189)/L189*100</f>
        <v>40.486088903102015</v>
      </c>
      <c r="N189" s="114">
        <f>D189/D202*100</f>
        <v>0.66734919033117468</v>
      </c>
    </row>
    <row r="190" spans="1:14">
      <c r="A190" s="239"/>
      <c r="B190" s="196" t="s">
        <v>20</v>
      </c>
      <c r="C190" s="72">
        <v>6.03</v>
      </c>
      <c r="D190" s="72">
        <v>15.12</v>
      </c>
      <c r="E190" s="72">
        <v>40.58</v>
      </c>
      <c r="F190" s="31">
        <f>(D190-E190)/E190*100</f>
        <v>-62.740266140956138</v>
      </c>
      <c r="G190" s="72">
        <v>170</v>
      </c>
      <c r="H190" s="72">
        <v>3400</v>
      </c>
      <c r="I190" s="72">
        <v>24</v>
      </c>
      <c r="J190" s="72">
        <v>2.14</v>
      </c>
      <c r="K190" s="72">
        <v>17.47</v>
      </c>
      <c r="L190" s="72">
        <v>6.5</v>
      </c>
      <c r="M190" s="31">
        <f>(K190-L190)/L190*100</f>
        <v>168.76923076923077</v>
      </c>
      <c r="N190" s="114">
        <f>D190/D203*100</f>
        <v>0.42068969457801297</v>
      </c>
    </row>
    <row r="191" spans="1:14">
      <c r="A191" s="239"/>
      <c r="B191" s="196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39"/>
      <c r="B192" s="196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39"/>
      <c r="B193" s="196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39"/>
      <c r="B194" s="196" t="s">
        <v>24</v>
      </c>
      <c r="C194" s="72">
        <v>0.17</v>
      </c>
      <c r="D194" s="72">
        <v>0.17</v>
      </c>
      <c r="E194" s="72">
        <v>0.18</v>
      </c>
      <c r="F194" s="31">
        <f>(D194-E194)/E194*100</f>
        <v>-5.5555555555555456</v>
      </c>
      <c r="G194" s="72">
        <v>2</v>
      </c>
      <c r="H194" s="72">
        <v>400</v>
      </c>
      <c r="I194" s="72"/>
      <c r="J194" s="72"/>
      <c r="K194" s="72"/>
      <c r="L194" s="72"/>
      <c r="M194" s="31"/>
      <c r="N194" s="114">
        <f>D194/D207*100</f>
        <v>7.7973516663834E-3</v>
      </c>
    </row>
    <row r="195" spans="1:14">
      <c r="A195" s="239"/>
      <c r="B195" s="196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39"/>
      <c r="B196" s="196" t="s">
        <v>26</v>
      </c>
      <c r="C196" s="72">
        <v>0.01</v>
      </c>
      <c r="D196" s="72">
        <v>0.06</v>
      </c>
      <c r="E196" s="72">
        <v>0.56999999999999995</v>
      </c>
      <c r="F196" s="31">
        <f>(D196-E196)/E196*100</f>
        <v>-89.473684210526329</v>
      </c>
      <c r="G196" s="72">
        <v>7</v>
      </c>
      <c r="H196" s="72">
        <v>100.84</v>
      </c>
      <c r="I196" s="72"/>
      <c r="J196" s="72"/>
      <c r="K196" s="72"/>
      <c r="L196" s="72"/>
      <c r="M196" s="31"/>
      <c r="N196" s="114">
        <f>D196/D209*100</f>
        <v>5.389710839354544E-3</v>
      </c>
    </row>
    <row r="197" spans="1:14">
      <c r="A197" s="239"/>
      <c r="B197" s="196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39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39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39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40"/>
      <c r="B201" s="15" t="s">
        <v>31</v>
      </c>
      <c r="C201" s="16">
        <f t="shared" ref="C201:L201" si="42">C189+C191+C192+C193+C194+C195+C196+C197</f>
        <v>17.430000000000003</v>
      </c>
      <c r="D201" s="16">
        <f t="shared" si="42"/>
        <v>76.59</v>
      </c>
      <c r="E201" s="16">
        <f t="shared" si="42"/>
        <v>111.44</v>
      </c>
      <c r="F201" s="16">
        <f t="shared" ref="F201:F214" si="43">(D201-E201)/E201*100</f>
        <v>-31.272433596554194</v>
      </c>
      <c r="G201" s="16">
        <f t="shared" si="42"/>
        <v>601</v>
      </c>
      <c r="H201" s="16">
        <f t="shared" si="42"/>
        <v>75820.929999999993</v>
      </c>
      <c r="I201" s="16">
        <f t="shared" si="42"/>
        <v>80</v>
      </c>
      <c r="J201" s="16">
        <f t="shared" si="42"/>
        <v>10.07</v>
      </c>
      <c r="K201" s="16">
        <f t="shared" si="42"/>
        <v>43.93</v>
      </c>
      <c r="L201" s="16">
        <f t="shared" si="42"/>
        <v>31.27</v>
      </c>
      <c r="M201" s="16">
        <f>(K201-L201)/L201*100</f>
        <v>40.486088903102015</v>
      </c>
      <c r="N201" s="110">
        <f>D201/D214*100</f>
        <v>0.40816242696237309</v>
      </c>
    </row>
    <row r="202" spans="1:14" ht="15" thickTop="1" thickBot="1">
      <c r="A202" s="258" t="s">
        <v>49</v>
      </c>
      <c r="B202" s="196" t="s">
        <v>19</v>
      </c>
      <c r="C202" s="32">
        <f>C7+C20+C33+C46+C59+C72+C85+C98+C111+C124+C137+C150+C163+C176+C189</f>
        <v>2046.454886</v>
      </c>
      <c r="D202" s="32">
        <f>D7+D20+D33+D46+D59+D72+D85+D98+D111+D124+D137+D150+D163+D176+D189</f>
        <v>11442.285554000006</v>
      </c>
      <c r="E202" s="32">
        <f>E7+E20+E33+E46+E59+E72+E85+E98+E111+E124+E137+E150+E163+E176+E189</f>
        <v>10706.313526000002</v>
      </c>
      <c r="F202" s="32">
        <f t="shared" si="43"/>
        <v>6.8741871439941953</v>
      </c>
      <c r="G202" s="32">
        <f t="shared" ref="G202:L213" si="44">G7+G20+G33+G46+G59+G72+G85+G98+G111+G124+G137+G150+G163+G176+G189</f>
        <v>82311</v>
      </c>
      <c r="H202" s="32">
        <f t="shared" si="44"/>
        <v>10254782.159632999</v>
      </c>
      <c r="I202" s="32">
        <f t="shared" si="44"/>
        <v>9781</v>
      </c>
      <c r="J202" s="32">
        <f t="shared" si="44"/>
        <v>1691.625963</v>
      </c>
      <c r="K202" s="32">
        <f t="shared" si="44"/>
        <v>8259.0757389999981</v>
      </c>
      <c r="L202" s="32">
        <f t="shared" si="44"/>
        <v>5647.0180529999989</v>
      </c>
      <c r="M202" s="32">
        <f t="shared" ref="M202:M214" si="45">(K202-L202)/L202*100</f>
        <v>46.255522144334819</v>
      </c>
      <c r="N202" s="113">
        <f>D202/D214*100</f>
        <v>60.978078622759426</v>
      </c>
    </row>
    <row r="203" spans="1:14" ht="14.25" thickBot="1">
      <c r="A203" s="242"/>
      <c r="B203" s="196" t="s">
        <v>20</v>
      </c>
      <c r="C203" s="32">
        <f t="shared" ref="C203:E213" si="46">C8+C21+C34+C47+C60+C73+C86+C99+C112+C125+C138+C151+C164+C177+C190</f>
        <v>690.03341999999975</v>
      </c>
      <c r="D203" s="32">
        <f t="shared" si="46"/>
        <v>3594.0980240000004</v>
      </c>
      <c r="E203" s="32">
        <f t="shared" si="46"/>
        <v>3571.6601449999998</v>
      </c>
      <c r="F203" s="31">
        <f t="shared" si="43"/>
        <v>0.62821987784620315</v>
      </c>
      <c r="G203" s="32">
        <f>G8+G21+G34+G47+G60+G73+G86+G99+G112+G125+G138+G151+G164+G177+G190</f>
        <v>42530</v>
      </c>
      <c r="H203" s="32">
        <f>H8+H21+H34+H47+H60+H73+H86+H99+H112+H125+H138+H151+H164+H177+H190</f>
        <v>850280</v>
      </c>
      <c r="I203" s="32">
        <f t="shared" si="44"/>
        <v>5131</v>
      </c>
      <c r="J203" s="32">
        <f t="shared" si="44"/>
        <v>709.32346999999993</v>
      </c>
      <c r="K203" s="32">
        <f t="shared" si="44"/>
        <v>3191.2713330000001</v>
      </c>
      <c r="L203" s="32">
        <f t="shared" si="44"/>
        <v>1862.7920389999997</v>
      </c>
      <c r="M203" s="31">
        <f t="shared" si="45"/>
        <v>71.316564929768873</v>
      </c>
      <c r="N203" s="109">
        <f>D203/D214*100</f>
        <v>19.15362021434273</v>
      </c>
    </row>
    <row r="204" spans="1:14" ht="14.25" thickBot="1">
      <c r="A204" s="242"/>
      <c r="B204" s="196" t="s">
        <v>21</v>
      </c>
      <c r="C204" s="32">
        <f t="shared" si="46"/>
        <v>91.952412000000024</v>
      </c>
      <c r="D204" s="32">
        <f t="shared" si="46"/>
        <v>761.56754699999999</v>
      </c>
      <c r="E204" s="32">
        <f t="shared" si="46"/>
        <v>675.3269150000001</v>
      </c>
      <c r="F204" s="31">
        <f t="shared" si="43"/>
        <v>12.77020507912081</v>
      </c>
      <c r="G204" s="32">
        <f t="shared" ref="G204:H213" si="47">G9+G22+G35+G48+G61+G74+G87+G100+G113+G126+G139+G152+G165+G178+G191</f>
        <v>1499</v>
      </c>
      <c r="H204" s="32">
        <f>H9+H22+H35+H48+H61+H74+H87+H100+H113+H126+H139+H152+H165+H178+H191</f>
        <v>973543.44053999998</v>
      </c>
      <c r="I204" s="32">
        <f t="shared" si="44"/>
        <v>86</v>
      </c>
      <c r="J204" s="32">
        <f t="shared" si="44"/>
        <v>44.704086999999994</v>
      </c>
      <c r="K204" s="32">
        <f t="shared" si="44"/>
        <v>166.45611400000001</v>
      </c>
      <c r="L204" s="32">
        <f t="shared" si="44"/>
        <v>640.10190799999998</v>
      </c>
      <c r="M204" s="31">
        <f t="shared" si="45"/>
        <v>-73.995372936773066</v>
      </c>
      <c r="N204" s="109">
        <f>D204/D214*100</f>
        <v>4.0585358177216495</v>
      </c>
    </row>
    <row r="205" spans="1:14" ht="14.25" thickBot="1">
      <c r="A205" s="242"/>
      <c r="B205" s="196" t="s">
        <v>22</v>
      </c>
      <c r="C205" s="32">
        <f t="shared" si="46"/>
        <v>37.550289999999976</v>
      </c>
      <c r="D205" s="32">
        <f t="shared" si="46"/>
        <v>420.39671199999998</v>
      </c>
      <c r="E205" s="32">
        <f t="shared" si="46"/>
        <v>169.58911899999998</v>
      </c>
      <c r="F205" s="31">
        <f t="shared" si="43"/>
        <v>147.8913237352215</v>
      </c>
      <c r="G205" s="32">
        <f t="shared" si="47"/>
        <v>28011</v>
      </c>
      <c r="H205" s="32">
        <f t="shared" si="47"/>
        <v>294261.07</v>
      </c>
      <c r="I205" s="32">
        <f t="shared" si="44"/>
        <v>246</v>
      </c>
      <c r="J205" s="32">
        <f t="shared" si="44"/>
        <v>7.8123939999999958</v>
      </c>
      <c r="K205" s="32">
        <f t="shared" si="44"/>
        <v>46.799293999999996</v>
      </c>
      <c r="L205" s="32">
        <f t="shared" si="44"/>
        <v>36.295000000000002</v>
      </c>
      <c r="M205" s="31">
        <f t="shared" si="45"/>
        <v>28.941435459429659</v>
      </c>
      <c r="N205" s="109">
        <f>D205/D214*100</f>
        <v>2.2403726629706462</v>
      </c>
    </row>
    <row r="206" spans="1:14" ht="14.25" thickBot="1">
      <c r="A206" s="242"/>
      <c r="B206" s="196" t="s">
        <v>23</v>
      </c>
      <c r="C206" s="32">
        <f t="shared" si="46"/>
        <v>6.3173713799999982</v>
      </c>
      <c r="D206" s="32">
        <f t="shared" si="46"/>
        <v>41.850693380000003</v>
      </c>
      <c r="E206" s="32">
        <f t="shared" si="46"/>
        <v>47.509382540000004</v>
      </c>
      <c r="F206" s="31">
        <f t="shared" si="43"/>
        <v>-11.910677128324558</v>
      </c>
      <c r="G206" s="32">
        <f t="shared" si="47"/>
        <v>1027</v>
      </c>
      <c r="H206" s="32">
        <f t="shared" si="47"/>
        <v>169088.12548307999</v>
      </c>
      <c r="I206" s="32">
        <f t="shared" si="44"/>
        <v>8</v>
      </c>
      <c r="J206" s="32">
        <f t="shared" si="44"/>
        <v>1</v>
      </c>
      <c r="K206" s="32">
        <f t="shared" si="44"/>
        <v>14.571355000000001</v>
      </c>
      <c r="L206" s="32">
        <f t="shared" si="44"/>
        <v>25.11</v>
      </c>
      <c r="M206" s="31">
        <f t="shared" si="45"/>
        <v>-41.969912385503783</v>
      </c>
      <c r="N206" s="109">
        <f>D206/D214*100</f>
        <v>0.22303016816867635</v>
      </c>
    </row>
    <row r="207" spans="1:14" ht="14.25" thickBot="1">
      <c r="A207" s="242"/>
      <c r="B207" s="196" t="s">
        <v>24</v>
      </c>
      <c r="C207" s="32">
        <f t="shared" si="46"/>
        <v>503.27343100000013</v>
      </c>
      <c r="D207" s="32">
        <f t="shared" si="46"/>
        <v>2180.2274320000001</v>
      </c>
      <c r="E207" s="32">
        <f t="shared" si="46"/>
        <v>1671.5992100000001</v>
      </c>
      <c r="F207" s="31">
        <f t="shared" si="43"/>
        <v>30.427641922611343</v>
      </c>
      <c r="G207" s="32">
        <f t="shared" si="47"/>
        <v>4125</v>
      </c>
      <c r="H207" s="32">
        <f t="shared" si="47"/>
        <v>1655783.2593590005</v>
      </c>
      <c r="I207" s="32">
        <f t="shared" si="44"/>
        <v>250</v>
      </c>
      <c r="J207" s="32">
        <f t="shared" si="44"/>
        <v>21.51946300000002</v>
      </c>
      <c r="K207" s="32">
        <f t="shared" si="44"/>
        <v>424.1521469999999</v>
      </c>
      <c r="L207" s="32">
        <f t="shared" si="44"/>
        <v>1234.743475</v>
      </c>
      <c r="M207" s="31">
        <f t="shared" si="45"/>
        <v>-65.648561374256303</v>
      </c>
      <c r="N207" s="109">
        <f>D207/D214*100</f>
        <v>11.618839534861761</v>
      </c>
    </row>
    <row r="208" spans="1:14" ht="14.25" thickBot="1">
      <c r="A208" s="242"/>
      <c r="B208" s="196" t="s">
        <v>25</v>
      </c>
      <c r="C208" s="32">
        <f t="shared" si="46"/>
        <v>511.16602799999987</v>
      </c>
      <c r="D208" s="32">
        <f t="shared" si="46"/>
        <v>2600.1265590000007</v>
      </c>
      <c r="E208" s="32">
        <f t="shared" si="46"/>
        <v>1784.8200079999999</v>
      </c>
      <c r="F208" s="31">
        <f t="shared" si="43"/>
        <v>45.680043216996523</v>
      </c>
      <c r="G208" s="32">
        <f t="shared" si="47"/>
        <v>381</v>
      </c>
      <c r="H208" s="32">
        <f t="shared" si="47"/>
        <v>45064.292199999996</v>
      </c>
      <c r="I208" s="32">
        <f t="shared" si="44"/>
        <v>1254</v>
      </c>
      <c r="J208" s="32">
        <f t="shared" si="44"/>
        <v>93.765291999999917</v>
      </c>
      <c r="K208" s="32">
        <f t="shared" si="44"/>
        <v>2269.8844630000003</v>
      </c>
      <c r="L208" s="32">
        <f t="shared" si="44"/>
        <v>1439.2664319999999</v>
      </c>
      <c r="M208" s="31">
        <f t="shared" si="45"/>
        <v>57.711207079691029</v>
      </c>
      <c r="N208" s="109">
        <f>D208/D214*100</f>
        <v>13.856560474353888</v>
      </c>
    </row>
    <row r="209" spans="1:14" ht="14.25" thickBot="1">
      <c r="A209" s="242"/>
      <c r="B209" s="196" t="s">
        <v>26</v>
      </c>
      <c r="C209" s="32">
        <f t="shared" si="46"/>
        <v>202.58042500000022</v>
      </c>
      <c r="D209" s="32">
        <f t="shared" si="46"/>
        <v>1113.232264</v>
      </c>
      <c r="E209" s="32">
        <f t="shared" si="46"/>
        <v>1205.1010139999994</v>
      </c>
      <c r="F209" s="31">
        <f t="shared" si="43"/>
        <v>-7.623323599659626</v>
      </c>
      <c r="G209" s="32">
        <f t="shared" si="47"/>
        <v>67590</v>
      </c>
      <c r="H209" s="32">
        <f t="shared" si="47"/>
        <v>12748005.210064044</v>
      </c>
      <c r="I209" s="32">
        <f t="shared" si="44"/>
        <v>1172</v>
      </c>
      <c r="J209" s="32">
        <f t="shared" si="44"/>
        <v>117.17308899999998</v>
      </c>
      <c r="K209" s="32">
        <f t="shared" si="44"/>
        <v>397.63939999999991</v>
      </c>
      <c r="L209" s="32">
        <f t="shared" si="44"/>
        <v>252.71188899999999</v>
      </c>
      <c r="M209" s="31">
        <f t="shared" si="45"/>
        <v>57.348908899177253</v>
      </c>
      <c r="N209" s="109">
        <f>D209/D214*100</f>
        <v>5.9326228312711482</v>
      </c>
    </row>
    <row r="210" spans="1:14" ht="14.25" thickBot="1">
      <c r="A210" s="242"/>
      <c r="B210" s="196" t="s">
        <v>27</v>
      </c>
      <c r="C210" s="32">
        <f t="shared" si="46"/>
        <v>28.717848999999998</v>
      </c>
      <c r="D210" s="32">
        <f t="shared" si="46"/>
        <v>204.90177999999997</v>
      </c>
      <c r="E210" s="32">
        <f t="shared" si="46"/>
        <v>119.63299800000001</v>
      </c>
      <c r="F210" s="31">
        <f t="shared" si="43"/>
        <v>71.275303156742723</v>
      </c>
      <c r="G210" s="32">
        <f t="shared" si="47"/>
        <v>85</v>
      </c>
      <c r="H210" s="32">
        <f t="shared" si="47"/>
        <v>59836.567394999998</v>
      </c>
      <c r="I210" s="32">
        <f t="shared" si="44"/>
        <v>0</v>
      </c>
      <c r="J210" s="32">
        <f t="shared" si="44"/>
        <v>0</v>
      </c>
      <c r="K210" s="32">
        <f t="shared" si="44"/>
        <v>0</v>
      </c>
      <c r="L210" s="32">
        <f t="shared" si="44"/>
        <v>78.903040000000004</v>
      </c>
      <c r="M210" s="31">
        <f t="shared" si="45"/>
        <v>-100</v>
      </c>
      <c r="N210" s="109">
        <f>D210/D214*100</f>
        <v>1.091959887892809</v>
      </c>
    </row>
    <row r="211" spans="1:14" ht="14.25" thickBot="1">
      <c r="A211" s="242"/>
      <c r="B211" s="14" t="s">
        <v>28</v>
      </c>
      <c r="C211" s="32">
        <f t="shared" si="46"/>
        <v>8.3773589999999984</v>
      </c>
      <c r="D211" s="32">
        <f t="shared" si="46"/>
        <v>120.390677</v>
      </c>
      <c r="E211" s="32">
        <f t="shared" si="46"/>
        <v>84.88</v>
      </c>
      <c r="F211" s="31">
        <f t="shared" si="43"/>
        <v>41.83633011310085</v>
      </c>
      <c r="G211" s="32">
        <f t="shared" si="47"/>
        <v>34</v>
      </c>
      <c r="H211" s="32">
        <f t="shared" si="47"/>
        <v>29805.18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0.64158442235230639</v>
      </c>
    </row>
    <row r="212" spans="1:14" ht="14.25" thickBot="1">
      <c r="A212" s="242"/>
      <c r="B212" s="14" t="s">
        <v>29</v>
      </c>
      <c r="C212" s="32">
        <f t="shared" si="46"/>
        <v>10.885903000000001</v>
      </c>
      <c r="D212" s="32">
        <f t="shared" si="46"/>
        <v>61.601499000000004</v>
      </c>
      <c r="E212" s="32">
        <f t="shared" si="46"/>
        <v>0.57999999999999996</v>
      </c>
      <c r="F212" s="31">
        <f t="shared" si="43"/>
        <v>10520.948103448278</v>
      </c>
      <c r="G212" s="32">
        <f t="shared" si="47"/>
        <v>41</v>
      </c>
      <c r="H212" s="32">
        <f t="shared" si="47"/>
        <v>23611.490577</v>
      </c>
      <c r="I212" s="32">
        <f t="shared" si="44"/>
        <v>0</v>
      </c>
      <c r="J212" s="32">
        <f t="shared" si="44"/>
        <v>0</v>
      </c>
      <c r="K212" s="32">
        <f t="shared" si="44"/>
        <v>0</v>
      </c>
      <c r="L212" s="32">
        <f t="shared" si="44"/>
        <v>0.42304000000000003</v>
      </c>
      <c r="M212" s="31">
        <f t="shared" si="45"/>
        <v>-100</v>
      </c>
      <c r="N212" s="109">
        <f>D212/D214*100</f>
        <v>0.32828590333411933</v>
      </c>
    </row>
    <row r="213" spans="1:14" ht="14.25" thickBot="1">
      <c r="A213" s="242"/>
      <c r="B213" s="14" t="s">
        <v>30</v>
      </c>
      <c r="C213" s="32">
        <f t="shared" si="46"/>
        <v>9.8865169999999996</v>
      </c>
      <c r="D213" s="32">
        <f t="shared" si="46"/>
        <v>22.837457000000001</v>
      </c>
      <c r="E213" s="32">
        <f t="shared" si="46"/>
        <v>34.115828</v>
      </c>
      <c r="F213" s="31">
        <f t="shared" si="43"/>
        <v>-33.059056928062837</v>
      </c>
      <c r="G213" s="32">
        <f t="shared" si="47"/>
        <v>31</v>
      </c>
      <c r="H213" s="32">
        <f t="shared" si="47"/>
        <v>6390.8968180000002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75</v>
      </c>
      <c r="M213" s="31">
        <f t="shared" si="45"/>
        <v>-100</v>
      </c>
      <c r="N213" s="109">
        <f>D213/D214*100</f>
        <v>0.12170507735695048</v>
      </c>
    </row>
    <row r="214" spans="1:14" ht="14.25" thickBot="1">
      <c r="A214" s="262"/>
      <c r="B214" s="35" t="s">
        <v>31</v>
      </c>
      <c r="C214" s="36">
        <f t="shared" ref="C214:L214" si="48">C202+C204+C205+C206+C207+C208+C209+C210</f>
        <v>3428.0126923800003</v>
      </c>
      <c r="D214" s="36">
        <f t="shared" si="48"/>
        <v>18764.588541380006</v>
      </c>
      <c r="E214" s="36">
        <f>E202+E204+E205+E206+E207+E208+E209+E210</f>
        <v>16379.892172540001</v>
      </c>
      <c r="F214" s="36">
        <f t="shared" si="43"/>
        <v>14.558681728307214</v>
      </c>
      <c r="G214" s="36">
        <f t="shared" si="48"/>
        <v>185029</v>
      </c>
      <c r="H214" s="36">
        <f t="shared" si="48"/>
        <v>26200364.124674127</v>
      </c>
      <c r="I214" s="36">
        <f t="shared" si="48"/>
        <v>12797</v>
      </c>
      <c r="J214" s="36">
        <f t="shared" si="48"/>
        <v>1977.6002879999999</v>
      </c>
      <c r="K214" s="36">
        <f t="shared" si="48"/>
        <v>11578.578512</v>
      </c>
      <c r="L214" s="36">
        <f t="shared" si="48"/>
        <v>9354.1497969999982</v>
      </c>
      <c r="M214" s="36">
        <f t="shared" si="45"/>
        <v>23.780127144354758</v>
      </c>
      <c r="N214" s="115">
        <f>D214/D214*100</f>
        <v>100</v>
      </c>
    </row>
    <row r="219" spans="1:14">
      <c r="A219" s="208" t="s">
        <v>126</v>
      </c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</row>
    <row r="220" spans="1:14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</row>
    <row r="221" spans="1:14" ht="14.25" thickBot="1">
      <c r="A221" s="241" t="str">
        <f>A3</f>
        <v>财字3号表                                             （2023年5月）                                           单位：万元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</row>
    <row r="222" spans="1:14" ht="14.25" thickBot="1">
      <c r="A222" s="263" t="s">
        <v>2</v>
      </c>
      <c r="B222" s="37" t="s">
        <v>3</v>
      </c>
      <c r="C222" s="246" t="s">
        <v>4</v>
      </c>
      <c r="D222" s="246"/>
      <c r="E222" s="246"/>
      <c r="F222" s="247"/>
      <c r="G222" s="210" t="s">
        <v>5</v>
      </c>
      <c r="H222" s="247"/>
      <c r="I222" s="210" t="s">
        <v>6</v>
      </c>
      <c r="J222" s="248"/>
      <c r="K222" s="248"/>
      <c r="L222" s="248"/>
      <c r="M222" s="248"/>
      <c r="N222" s="267" t="s">
        <v>7</v>
      </c>
    </row>
    <row r="223" spans="1:14" ht="14.25" thickBot="1">
      <c r="A223" s="263"/>
      <c r="B223" s="24" t="s">
        <v>8</v>
      </c>
      <c r="C223" s="252" t="s">
        <v>9</v>
      </c>
      <c r="D223" s="252" t="s">
        <v>10</v>
      </c>
      <c r="E223" s="252" t="s">
        <v>11</v>
      </c>
      <c r="F223" s="196" t="s">
        <v>12</v>
      </c>
      <c r="G223" s="252" t="s">
        <v>13</v>
      </c>
      <c r="H223" s="211" t="s">
        <v>14</v>
      </c>
      <c r="I223" s="196" t="s">
        <v>13</v>
      </c>
      <c r="J223" s="249" t="s">
        <v>15</v>
      </c>
      <c r="K223" s="250"/>
      <c r="L223" s="251"/>
      <c r="M223" s="97" t="s">
        <v>12</v>
      </c>
      <c r="N223" s="268"/>
    </row>
    <row r="224" spans="1:14" ht="14.25" thickBot="1">
      <c r="A224" s="263"/>
      <c r="B224" s="38" t="s">
        <v>16</v>
      </c>
      <c r="C224" s="253"/>
      <c r="D224" s="253"/>
      <c r="E224" s="253"/>
      <c r="F224" s="199" t="s">
        <v>17</v>
      </c>
      <c r="G224" s="254"/>
      <c r="H224" s="211"/>
      <c r="I224" s="24" t="s">
        <v>18</v>
      </c>
      <c r="J224" s="197" t="s">
        <v>9</v>
      </c>
      <c r="K224" s="25" t="s">
        <v>10</v>
      </c>
      <c r="L224" s="197" t="s">
        <v>11</v>
      </c>
      <c r="M224" s="196" t="s">
        <v>17</v>
      </c>
      <c r="N224" s="116" t="s">
        <v>17</v>
      </c>
    </row>
    <row r="225" spans="1:14" ht="14.25" thickBot="1">
      <c r="A225" s="242"/>
      <c r="B225" s="196" t="s">
        <v>19</v>
      </c>
      <c r="C225" s="71">
        <v>341.93406900000014</v>
      </c>
      <c r="D225" s="71">
        <v>2079.4285030000001</v>
      </c>
      <c r="E225" s="71">
        <v>1770.69</v>
      </c>
      <c r="F225" s="31">
        <f t="shared" ref="F225:F232" si="49">(D225-E225)/E225*100</f>
        <v>17.436056170193542</v>
      </c>
      <c r="G225" s="75">
        <v>13932</v>
      </c>
      <c r="H225" s="75">
        <v>1503299.83</v>
      </c>
      <c r="I225" s="75">
        <v>1355</v>
      </c>
      <c r="J225" s="72">
        <v>232.30148799999995</v>
      </c>
      <c r="K225" s="72">
        <v>922.73235499999998</v>
      </c>
      <c r="L225" s="72">
        <v>568.36</v>
      </c>
      <c r="M225" s="31">
        <f t="shared" ref="M225:M232" si="50">(K225-L225)/L225*100</f>
        <v>62.34998152579351</v>
      </c>
      <c r="N225" s="109">
        <f t="shared" ref="N225:N233" si="51">D225/D394*100</f>
        <v>33.508745039802541</v>
      </c>
    </row>
    <row r="226" spans="1:14" ht="14.25" thickBot="1">
      <c r="A226" s="242"/>
      <c r="B226" s="196" t="s">
        <v>20</v>
      </c>
      <c r="C226" s="71">
        <v>122.67946200000006</v>
      </c>
      <c r="D226" s="71">
        <v>660.40066000000002</v>
      </c>
      <c r="E226" s="71">
        <v>594.70000000000005</v>
      </c>
      <c r="F226" s="31">
        <f t="shared" si="49"/>
        <v>11.047697998991083</v>
      </c>
      <c r="G226" s="75">
        <v>8073</v>
      </c>
      <c r="H226" s="75">
        <v>161460</v>
      </c>
      <c r="I226" s="75">
        <v>811</v>
      </c>
      <c r="J226" s="72">
        <v>103.79479199999997</v>
      </c>
      <c r="K226" s="72">
        <v>434.65706699999998</v>
      </c>
      <c r="L226" s="72">
        <v>265.2</v>
      </c>
      <c r="M226" s="31">
        <f t="shared" si="50"/>
        <v>63.897838235294117</v>
      </c>
      <c r="N226" s="109">
        <f t="shared" si="51"/>
        <v>34.317514370617566</v>
      </c>
    </row>
    <row r="227" spans="1:14" ht="14.25" thickBot="1">
      <c r="A227" s="242"/>
      <c r="B227" s="196" t="s">
        <v>21</v>
      </c>
      <c r="C227" s="71">
        <v>23.938582000000011</v>
      </c>
      <c r="D227" s="71">
        <v>149.60884100000001</v>
      </c>
      <c r="E227" s="71">
        <v>135.47</v>
      </c>
      <c r="F227" s="31">
        <f t="shared" si="49"/>
        <v>10.436879751974617</v>
      </c>
      <c r="G227" s="75">
        <v>89</v>
      </c>
      <c r="H227" s="75">
        <v>101947.63</v>
      </c>
      <c r="I227" s="75">
        <v>16</v>
      </c>
      <c r="J227" s="72">
        <v>1.6866800000000026</v>
      </c>
      <c r="K227" s="72">
        <v>24.536180000000002</v>
      </c>
      <c r="L227" s="72">
        <v>25.15</v>
      </c>
      <c r="M227" s="31">
        <f t="shared" si="50"/>
        <v>-2.4406361829025727</v>
      </c>
      <c r="N227" s="109">
        <f t="shared" si="51"/>
        <v>55.588518581664289</v>
      </c>
    </row>
    <row r="228" spans="1:14" ht="14.25" thickBot="1">
      <c r="A228" s="242"/>
      <c r="B228" s="196" t="s">
        <v>22</v>
      </c>
      <c r="C228" s="71">
        <v>12.412502000000003</v>
      </c>
      <c r="D228" s="71">
        <v>98.772604999999999</v>
      </c>
      <c r="E228" s="71">
        <v>45.52</v>
      </c>
      <c r="F228" s="31">
        <f t="shared" si="49"/>
        <v>116.98726933216166</v>
      </c>
      <c r="G228" s="75">
        <v>7941</v>
      </c>
      <c r="H228" s="75">
        <v>122429.41</v>
      </c>
      <c r="I228" s="75">
        <v>30</v>
      </c>
      <c r="J228" s="72">
        <v>0.95350000000000001</v>
      </c>
      <c r="K228" s="72">
        <v>10.979200000000001</v>
      </c>
      <c r="L228" s="72">
        <v>6.64</v>
      </c>
      <c r="M228" s="31">
        <f t="shared" si="50"/>
        <v>65.349397590361463</v>
      </c>
      <c r="N228" s="109">
        <f t="shared" si="51"/>
        <v>49.946349922756873</v>
      </c>
    </row>
    <row r="229" spans="1:14" ht="14.25" thickBot="1">
      <c r="A229" s="242"/>
      <c r="B229" s="196" t="s">
        <v>23</v>
      </c>
      <c r="C229" s="71">
        <v>1.6872830000000008</v>
      </c>
      <c r="D229" s="71">
        <v>34.393898</v>
      </c>
      <c r="E229" s="71">
        <v>27.19</v>
      </c>
      <c r="F229" s="31">
        <f t="shared" si="49"/>
        <v>26.494659801397567</v>
      </c>
      <c r="G229" s="75">
        <v>95</v>
      </c>
      <c r="H229" s="75">
        <v>71721.94</v>
      </c>
      <c r="I229" s="75">
        <v>1</v>
      </c>
      <c r="J229" s="72"/>
      <c r="K229" s="72"/>
      <c r="L229" s="72"/>
      <c r="M229" s="31" t="e">
        <f t="shared" si="50"/>
        <v>#DIV/0!</v>
      </c>
      <c r="N229" s="109">
        <f t="shared" si="51"/>
        <v>72.600145817088617</v>
      </c>
    </row>
    <row r="230" spans="1:14" ht="14.25" thickBot="1">
      <c r="A230" s="242"/>
      <c r="B230" s="196" t="s">
        <v>24</v>
      </c>
      <c r="C230" s="71">
        <v>114.11441299999998</v>
      </c>
      <c r="D230" s="71">
        <v>308.47870399999999</v>
      </c>
      <c r="E230" s="71">
        <v>167.83</v>
      </c>
      <c r="F230" s="31">
        <f t="shared" si="49"/>
        <v>83.80426860513613</v>
      </c>
      <c r="G230" s="75">
        <v>362</v>
      </c>
      <c r="H230" s="75">
        <v>438095.64</v>
      </c>
      <c r="I230" s="75">
        <v>77</v>
      </c>
      <c r="J230" s="72">
        <v>113.65300199999999</v>
      </c>
      <c r="K230" s="72">
        <v>243.11057199999999</v>
      </c>
      <c r="L230" s="72">
        <v>52</v>
      </c>
      <c r="M230" s="31">
        <f t="shared" si="50"/>
        <v>367.52033076923072</v>
      </c>
      <c r="N230" s="109">
        <f t="shared" si="51"/>
        <v>46.044931505514533</v>
      </c>
    </row>
    <row r="231" spans="1:14" ht="14.25" thickBot="1">
      <c r="A231" s="242"/>
      <c r="B231" s="196" t="s">
        <v>25</v>
      </c>
      <c r="C231" s="71">
        <v>102.92541800000004</v>
      </c>
      <c r="D231" s="71">
        <v>911.387832</v>
      </c>
      <c r="E231" s="71">
        <v>656.22</v>
      </c>
      <c r="F231" s="31">
        <f t="shared" si="49"/>
        <v>38.884494834049548</v>
      </c>
      <c r="G231" s="75">
        <v>331</v>
      </c>
      <c r="H231" s="75">
        <v>16559.09</v>
      </c>
      <c r="I231" s="75">
        <v>1143</v>
      </c>
      <c r="J231" s="72">
        <v>46.975940000000037</v>
      </c>
      <c r="K231" s="72">
        <v>601.93214899999998</v>
      </c>
      <c r="L231" s="72">
        <v>304.5</v>
      </c>
      <c r="M231" s="31">
        <f t="shared" si="50"/>
        <v>97.678866666666664</v>
      </c>
      <c r="N231" s="109">
        <f t="shared" si="51"/>
        <v>56.270945103805779</v>
      </c>
    </row>
    <row r="232" spans="1:14" ht="14.25" thickBot="1">
      <c r="A232" s="242"/>
      <c r="B232" s="196" t="s">
        <v>26</v>
      </c>
      <c r="C232" s="71">
        <v>41.092488000000003</v>
      </c>
      <c r="D232" s="71">
        <v>306.38961399999999</v>
      </c>
      <c r="E232" s="71">
        <v>275.36</v>
      </c>
      <c r="F232" s="31">
        <f t="shared" si="49"/>
        <v>11.268744189424746</v>
      </c>
      <c r="G232" s="75">
        <v>14885</v>
      </c>
      <c r="H232" s="75">
        <v>1598945.6</v>
      </c>
      <c r="I232" s="75">
        <v>455</v>
      </c>
      <c r="J232" s="72">
        <v>20.862532999999999</v>
      </c>
      <c r="K232" s="72">
        <v>100.223928</v>
      </c>
      <c r="L232" s="72">
        <v>54.92</v>
      </c>
      <c r="M232" s="31">
        <f t="shared" si="50"/>
        <v>82.490764748725411</v>
      </c>
      <c r="N232" s="109">
        <f t="shared" si="51"/>
        <v>39.648496297858578</v>
      </c>
    </row>
    <row r="233" spans="1:14" ht="14.25" thickBot="1">
      <c r="A233" s="242"/>
      <c r="B233" s="196" t="s">
        <v>27</v>
      </c>
      <c r="C233" s="11">
        <v>6.4629909999999997</v>
      </c>
      <c r="D233" s="11">
        <v>8</v>
      </c>
      <c r="E233" s="11">
        <v>1.46</v>
      </c>
      <c r="F233" s="31"/>
      <c r="G233" s="13">
        <v>4</v>
      </c>
      <c r="H233" s="13">
        <v>2098.38</v>
      </c>
      <c r="I233" s="13">
        <v>0</v>
      </c>
      <c r="J233" s="23"/>
      <c r="K233" s="23"/>
      <c r="L233" s="23"/>
      <c r="M233" s="31"/>
      <c r="N233" s="109">
        <f t="shared" si="51"/>
        <v>53.105715157406664</v>
      </c>
    </row>
    <row r="234" spans="1:14" ht="14.25" thickBot="1">
      <c r="A234" s="242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42"/>
      <c r="B235" s="14" t="s">
        <v>29</v>
      </c>
      <c r="C235" s="11">
        <v>6.4619799999999996</v>
      </c>
      <c r="D235" s="11">
        <v>6.4619799999999996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42"/>
      <c r="B236" s="14" t="s">
        <v>30</v>
      </c>
      <c r="C236" s="11">
        <v>0</v>
      </c>
      <c r="D236" s="11">
        <v>1.5370090000000001</v>
      </c>
      <c r="E236" s="11">
        <v>1.46</v>
      </c>
      <c r="F236" s="31"/>
      <c r="G236" s="13">
        <v>1</v>
      </c>
      <c r="H236" s="13">
        <v>65.17</v>
      </c>
      <c r="I236" s="13">
        <v>0</v>
      </c>
      <c r="J236" s="23"/>
      <c r="K236" s="23"/>
      <c r="L236" s="23"/>
      <c r="M236" s="31"/>
      <c r="N236" s="109">
        <f>D236/D405*100</f>
        <v>21.60673305157119</v>
      </c>
    </row>
    <row r="237" spans="1:14" ht="14.25" thickBot="1">
      <c r="A237" s="243"/>
      <c r="B237" s="15" t="s">
        <v>31</v>
      </c>
      <c r="C237" s="16">
        <f t="shared" ref="C237:L237" si="52">C225+C227+C228+C229+C230+C231+C232+C233</f>
        <v>644.56774600000017</v>
      </c>
      <c r="D237" s="16">
        <f t="shared" si="52"/>
        <v>3896.4599970000004</v>
      </c>
      <c r="E237" s="16">
        <f t="shared" si="52"/>
        <v>3079.7400000000002</v>
      </c>
      <c r="F237" s="16">
        <f>(D237-E237)/E237*100</f>
        <v>26.519121646632509</v>
      </c>
      <c r="G237" s="16">
        <f t="shared" si="52"/>
        <v>37639</v>
      </c>
      <c r="H237" s="16">
        <f t="shared" si="52"/>
        <v>3855097.5199999996</v>
      </c>
      <c r="I237" s="16">
        <f t="shared" si="52"/>
        <v>3077</v>
      </c>
      <c r="J237" s="16">
        <f t="shared" si="52"/>
        <v>416.43314299999997</v>
      </c>
      <c r="K237" s="16">
        <f t="shared" si="52"/>
        <v>1903.5143840000001</v>
      </c>
      <c r="L237" s="16">
        <f t="shared" si="52"/>
        <v>1011.5699999999999</v>
      </c>
      <c r="M237" s="16">
        <f t="shared" ref="M237:M239" si="53">(K237-L237)/L237*100</f>
        <v>88.17426218650219</v>
      </c>
      <c r="N237" s="110">
        <f>D237/D406*100</f>
        <v>39.770672498292605</v>
      </c>
    </row>
    <row r="238" spans="1:14" ht="15" thickTop="1" thickBot="1">
      <c r="A238" s="242" t="s">
        <v>32</v>
      </c>
      <c r="B238" s="196" t="s">
        <v>19</v>
      </c>
      <c r="C238" s="19">
        <v>149.753342</v>
      </c>
      <c r="D238" s="19">
        <v>791.20958199999995</v>
      </c>
      <c r="E238" s="19">
        <v>726.18102199999998</v>
      </c>
      <c r="F238" s="31">
        <f>(D238-E238)/E238*100</f>
        <v>8.9548691070034554</v>
      </c>
      <c r="G238" s="20">
        <v>6074</v>
      </c>
      <c r="H238" s="20">
        <v>860829.68759999995</v>
      </c>
      <c r="I238" s="20">
        <v>766</v>
      </c>
      <c r="J238" s="19">
        <v>159.61879099999999</v>
      </c>
      <c r="K238" s="20">
        <v>656.82822399999998</v>
      </c>
      <c r="L238" s="20">
        <v>291.88</v>
      </c>
      <c r="M238" s="31">
        <f t="shared" si="53"/>
        <v>125.03365218582978</v>
      </c>
      <c r="N238" s="109">
        <f>D238/D394*100</f>
        <v>12.749868590354097</v>
      </c>
    </row>
    <row r="239" spans="1:14" ht="14.25" thickBot="1">
      <c r="A239" s="242"/>
      <c r="B239" s="196" t="s">
        <v>20</v>
      </c>
      <c r="C239" s="20">
        <v>55.601205999999998</v>
      </c>
      <c r="D239" s="20">
        <v>256.839652</v>
      </c>
      <c r="E239" s="20">
        <v>258.33937500000002</v>
      </c>
      <c r="F239" s="31">
        <f>(D239-E239)/E239*100</f>
        <v>-0.58052435870452079</v>
      </c>
      <c r="G239" s="20">
        <v>2978</v>
      </c>
      <c r="H239" s="20">
        <v>59280</v>
      </c>
      <c r="I239" s="20">
        <v>349</v>
      </c>
      <c r="J239" s="20">
        <v>40.464314000000002</v>
      </c>
      <c r="K239" s="20">
        <v>187.781902</v>
      </c>
      <c r="L239" s="20">
        <v>86.612198000000006</v>
      </c>
      <c r="M239" s="31">
        <f t="shared" si="53"/>
        <v>116.80768567956213</v>
      </c>
      <c r="N239" s="109">
        <f>D239/D395*100</f>
        <v>13.346592428381907</v>
      </c>
    </row>
    <row r="240" spans="1:14" ht="14.25" thickBot="1">
      <c r="A240" s="242"/>
      <c r="B240" s="196" t="s">
        <v>21</v>
      </c>
      <c r="C240" s="20"/>
      <c r="D240" s="20">
        <v>9.0812159999999995</v>
      </c>
      <c r="E240" s="20">
        <v>8.9626070000000002</v>
      </c>
      <c r="F240" s="31">
        <f>(D240-E240)/E240*100</f>
        <v>1.3233761114372113</v>
      </c>
      <c r="G240" s="20">
        <v>8</v>
      </c>
      <c r="H240" s="20">
        <v>14242.010539999999</v>
      </c>
      <c r="I240" s="20"/>
      <c r="J240" s="20"/>
      <c r="K240" s="20"/>
      <c r="L240" s="20">
        <v>0.13</v>
      </c>
      <c r="M240" s="31"/>
      <c r="N240" s="109">
        <f>D240/D396*100</f>
        <v>3.3742079745147349</v>
      </c>
    </row>
    <row r="241" spans="1:14" ht="14.25" thickBot="1">
      <c r="A241" s="242"/>
      <c r="B241" s="196" t="s">
        <v>22</v>
      </c>
      <c r="C241" s="21">
        <v>9.2681319999999996</v>
      </c>
      <c r="D241" s="21">
        <v>51.100946999999998</v>
      </c>
      <c r="E241" s="20">
        <v>22.868431000000001</v>
      </c>
      <c r="F241" s="31">
        <f>(D241-E241)/E241*100</f>
        <v>123.45628784064809</v>
      </c>
      <c r="G241" s="20">
        <v>2434</v>
      </c>
      <c r="H241" s="20">
        <v>21178.799999999999</v>
      </c>
      <c r="I241" s="20">
        <v>3</v>
      </c>
      <c r="J241" s="21"/>
      <c r="K241" s="20">
        <v>5.5</v>
      </c>
      <c r="L241" s="20">
        <v>2.5049999999999999</v>
      </c>
      <c r="M241" s="31"/>
      <c r="N241" s="109">
        <f>D241/D397*100</f>
        <v>25.840219362911942</v>
      </c>
    </row>
    <row r="242" spans="1:14" ht="14.25" thickBot="1">
      <c r="A242" s="242"/>
      <c r="B242" s="196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42"/>
      <c r="B243" s="196" t="s">
        <v>24</v>
      </c>
      <c r="C243" s="20">
        <v>0.607236</v>
      </c>
      <c r="D243" s="20">
        <v>9.5484810000000007</v>
      </c>
      <c r="E243" s="20">
        <v>11.124642</v>
      </c>
      <c r="F243" s="31">
        <f>(D243-E243)/E243*100</f>
        <v>-14.168195255182138</v>
      </c>
      <c r="G243" s="20">
        <v>751</v>
      </c>
      <c r="H243" s="20">
        <v>10807.8</v>
      </c>
      <c r="I243" s="20">
        <v>2</v>
      </c>
      <c r="J243" s="20"/>
      <c r="K243" s="20">
        <v>2.1316199999999998</v>
      </c>
      <c r="L243" s="20">
        <v>0.36080000000000001</v>
      </c>
      <c r="M243" s="31">
        <f>(K243-L243)/L243*100</f>
        <v>490.80376940133033</v>
      </c>
      <c r="N243" s="109">
        <f>D243/D399*100</f>
        <v>1.4252496134277941</v>
      </c>
    </row>
    <row r="244" spans="1:14" ht="14.25" thickBot="1">
      <c r="A244" s="242"/>
      <c r="B244" s="196" t="s">
        <v>25</v>
      </c>
      <c r="C244" s="39">
        <v>1.5225</v>
      </c>
      <c r="D244" s="39">
        <v>1.5225</v>
      </c>
      <c r="E244" s="22"/>
      <c r="F244" s="31"/>
      <c r="G244" s="22">
        <v>1</v>
      </c>
      <c r="H244" s="22">
        <v>52.5</v>
      </c>
      <c r="I244" s="22">
        <v>1</v>
      </c>
      <c r="J244" s="39"/>
      <c r="K244" s="22">
        <v>0.7</v>
      </c>
      <c r="L244" s="22">
        <v>2.1</v>
      </c>
      <c r="M244" s="31"/>
      <c r="N244" s="109">
        <f>D244/D400*100</f>
        <v>9.4002257779259343E-2</v>
      </c>
    </row>
    <row r="245" spans="1:14" ht="14.25" thickBot="1">
      <c r="A245" s="242"/>
      <c r="B245" s="196" t="s">
        <v>26</v>
      </c>
      <c r="C245" s="20">
        <v>6.22</v>
      </c>
      <c r="D245" s="20">
        <v>58.98</v>
      </c>
      <c r="E245" s="20">
        <v>252.65</v>
      </c>
      <c r="F245" s="31">
        <f>(D245-E245)/E245*100</f>
        <v>-76.655452206609937</v>
      </c>
      <c r="G245" s="20">
        <v>15805</v>
      </c>
      <c r="H245" s="20">
        <v>1729366.21</v>
      </c>
      <c r="I245" s="20">
        <v>302</v>
      </c>
      <c r="J245" s="20">
        <v>9.5192720000000008</v>
      </c>
      <c r="K245" s="20">
        <v>80.879262999999995</v>
      </c>
      <c r="L245" s="20">
        <v>43.809072999999998</v>
      </c>
      <c r="M245" s="31">
        <f>(K245-L245)/L245*100</f>
        <v>84.617608777067716</v>
      </c>
      <c r="N245" s="109">
        <f>D245/D401*100</f>
        <v>7.6323354474009646</v>
      </c>
    </row>
    <row r="246" spans="1:14" ht="14.25" thickBot="1">
      <c r="A246" s="242"/>
      <c r="B246" s="196" t="s">
        <v>27</v>
      </c>
      <c r="C246" s="20"/>
      <c r="D246" s="20"/>
      <c r="E246" s="20">
        <v>5.3773580000000001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42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42"/>
      <c r="B248" s="14" t="s">
        <v>29</v>
      </c>
      <c r="C248" s="40"/>
      <c r="D248" s="40"/>
      <c r="E248" s="40">
        <v>5.3773580000000001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42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43"/>
      <c r="B250" s="15" t="s">
        <v>31</v>
      </c>
      <c r="C250" s="16">
        <f t="shared" ref="C250:L250" si="54">C238+C240+C241+C242+C243+C244+C245+C246</f>
        <v>167.37121000000002</v>
      </c>
      <c r="D250" s="16">
        <f t="shared" si="54"/>
        <v>921.44272600000011</v>
      </c>
      <c r="E250" s="16">
        <f t="shared" si="54"/>
        <v>1027.1640600000001</v>
      </c>
      <c r="F250" s="16">
        <f>(D250-E250)/E250*100</f>
        <v>-10.292546061239715</v>
      </c>
      <c r="G250" s="16">
        <f t="shared" si="54"/>
        <v>25073</v>
      </c>
      <c r="H250" s="16">
        <f t="shared" si="54"/>
        <v>2636477.00814</v>
      </c>
      <c r="I250" s="16">
        <f t="shared" si="54"/>
        <v>1074</v>
      </c>
      <c r="J250" s="16">
        <f t="shared" si="54"/>
        <v>169.13806299999999</v>
      </c>
      <c r="K250" s="16">
        <f t="shared" si="54"/>
        <v>746.03910700000006</v>
      </c>
      <c r="L250" s="16">
        <f t="shared" si="54"/>
        <v>340.784873</v>
      </c>
      <c r="M250" s="16">
        <f t="shared" ref="M250:M252" si="55">(K250-L250)/L250*100</f>
        <v>118.91790572523449</v>
      </c>
      <c r="N250" s="110">
        <f>D250/D406*100</f>
        <v>9.4050489187352397</v>
      </c>
    </row>
    <row r="251" spans="1:14" ht="15" thickTop="1" thickBot="1">
      <c r="A251" s="242" t="s">
        <v>97</v>
      </c>
      <c r="B251" s="196" t="s">
        <v>19</v>
      </c>
      <c r="C251" s="105">
        <v>229.64580800000022</v>
      </c>
      <c r="D251" s="105">
        <v>1283.3720020000001</v>
      </c>
      <c r="E251" s="72">
        <v>1154.594153</v>
      </c>
      <c r="F251" s="31">
        <f>(D251-E251)/E251*100</f>
        <v>11.153516468569892</v>
      </c>
      <c r="G251" s="72">
        <v>9981</v>
      </c>
      <c r="H251" s="72">
        <v>2078080.1251359994</v>
      </c>
      <c r="I251" s="72">
        <v>458</v>
      </c>
      <c r="J251" s="72">
        <v>141.30000000000001</v>
      </c>
      <c r="K251" s="72">
        <v>552</v>
      </c>
      <c r="L251" s="72">
        <v>574.70000000000005</v>
      </c>
      <c r="M251" s="31">
        <f t="shared" si="55"/>
        <v>-3.9498868975117527</v>
      </c>
      <c r="N251" s="109">
        <f>D251/D394*100</f>
        <v>20.680771252388165</v>
      </c>
    </row>
    <row r="252" spans="1:14" ht="14.25" thickBot="1">
      <c r="A252" s="242"/>
      <c r="B252" s="196" t="s">
        <v>20</v>
      </c>
      <c r="C252" s="105">
        <v>72.589157999999941</v>
      </c>
      <c r="D252" s="105">
        <v>418.59267599999998</v>
      </c>
      <c r="E252" s="72">
        <v>392.80357700000002</v>
      </c>
      <c r="F252" s="31">
        <f>(D252-E252)/E252*100</f>
        <v>6.5653931150428306</v>
      </c>
      <c r="G252" s="72">
        <v>5013</v>
      </c>
      <c r="H252" s="72">
        <v>100260</v>
      </c>
      <c r="I252" s="72">
        <v>347</v>
      </c>
      <c r="J252" s="72">
        <v>95</v>
      </c>
      <c r="K252" s="72">
        <v>205</v>
      </c>
      <c r="L252" s="72">
        <v>179.9</v>
      </c>
      <c r="M252" s="31">
        <f t="shared" si="55"/>
        <v>13.952195664257919</v>
      </c>
      <c r="N252" s="109">
        <f>D252/D395*100</f>
        <v>21.752037882677556</v>
      </c>
    </row>
    <row r="253" spans="1:14" ht="14.25" thickBot="1">
      <c r="A253" s="242"/>
      <c r="B253" s="196" t="s">
        <v>21</v>
      </c>
      <c r="C253" s="105">
        <v>1.8973650000000042</v>
      </c>
      <c r="D253" s="105">
        <v>19.913001000000001</v>
      </c>
      <c r="E253" s="72">
        <v>12.585772</v>
      </c>
      <c r="F253" s="31">
        <f>(D253-E253)/E253*100</f>
        <v>58.218351643427205</v>
      </c>
      <c r="G253" s="72">
        <v>441</v>
      </c>
      <c r="H253" s="72">
        <v>45099.578036999999</v>
      </c>
      <c r="I253" s="72">
        <v>2</v>
      </c>
      <c r="J253" s="72">
        <v>0</v>
      </c>
      <c r="K253" s="72">
        <v>2</v>
      </c>
      <c r="L253" s="72">
        <v>3</v>
      </c>
      <c r="M253" s="31"/>
      <c r="N253" s="109">
        <f>D253/D396*100</f>
        <v>7.3988557006814837</v>
      </c>
    </row>
    <row r="254" spans="1:14" ht="14.25" thickBot="1">
      <c r="A254" s="242"/>
      <c r="B254" s="196" t="s">
        <v>22</v>
      </c>
      <c r="C254" s="105">
        <v>2.2058120000000017</v>
      </c>
      <c r="D254" s="105">
        <v>21.299713000000001</v>
      </c>
      <c r="E254" s="72">
        <v>4.1481269999999997</v>
      </c>
      <c r="F254" s="31">
        <f>(D254-E254)/E254*100</f>
        <v>413.47784192721207</v>
      </c>
      <c r="G254" s="72">
        <v>440</v>
      </c>
      <c r="H254" s="72">
        <v>25121.380000000045</v>
      </c>
      <c r="I254" s="72">
        <v>19</v>
      </c>
      <c r="J254" s="72">
        <v>2</v>
      </c>
      <c r="K254" s="72">
        <v>3</v>
      </c>
      <c r="L254" s="72">
        <v>6</v>
      </c>
      <c r="M254" s="31">
        <f>(K254-L254)/L254*100</f>
        <v>-50</v>
      </c>
      <c r="N254" s="109">
        <f>D254/D397*100</f>
        <v>10.770627328825574</v>
      </c>
    </row>
    <row r="255" spans="1:14" ht="14.25" thickBot="1">
      <c r="A255" s="242"/>
      <c r="B255" s="196" t="s">
        <v>23</v>
      </c>
      <c r="C255" s="105">
        <v>0.38160500000000003</v>
      </c>
      <c r="D255" s="105">
        <v>0.47594500000000001</v>
      </c>
      <c r="E255" s="72">
        <v>0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42"/>
      <c r="B256" s="196" t="s">
        <v>24</v>
      </c>
      <c r="C256" s="105">
        <v>10.710170000000005</v>
      </c>
      <c r="D256" s="105">
        <v>75.919592000000009</v>
      </c>
      <c r="E256" s="72">
        <v>23.075220999999999</v>
      </c>
      <c r="F256" s="31">
        <f>(D256-E256)/E256*100</f>
        <v>229.00916528600101</v>
      </c>
      <c r="G256" s="72">
        <v>51</v>
      </c>
      <c r="H256" s="72">
        <v>51437.9</v>
      </c>
      <c r="I256" s="72">
        <v>6</v>
      </c>
      <c r="J256" s="72">
        <v>3</v>
      </c>
      <c r="K256" s="72">
        <v>13</v>
      </c>
      <c r="L256" s="72">
        <v>12</v>
      </c>
      <c r="M256" s="31">
        <f>(K256-L256)/L256*100</f>
        <v>8.3333333333333321</v>
      </c>
      <c r="N256" s="109">
        <f>D256/D399*100</f>
        <v>11.332102891506603</v>
      </c>
    </row>
    <row r="257" spans="1:14" ht="14.25" thickBot="1">
      <c r="A257" s="242"/>
      <c r="B257" s="196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42"/>
      <c r="B258" s="196" t="s">
        <v>26</v>
      </c>
      <c r="C258" s="105">
        <v>30.302840999999773</v>
      </c>
      <c r="D258" s="105">
        <v>150.53358899999986</v>
      </c>
      <c r="E258" s="72">
        <v>153.07907899999984</v>
      </c>
      <c r="F258" s="31">
        <f>(D258-E258)/E258*100</f>
        <v>-1.6628594949934179</v>
      </c>
      <c r="G258" s="72">
        <v>4099</v>
      </c>
      <c r="H258" s="72">
        <v>3430977.0725001181</v>
      </c>
      <c r="I258" s="72">
        <v>7</v>
      </c>
      <c r="J258" s="72">
        <v>1.095</v>
      </c>
      <c r="K258" s="72">
        <v>1.095</v>
      </c>
      <c r="L258" s="72">
        <v>12</v>
      </c>
      <c r="M258" s="31">
        <f>(K258-L258)/L258*100</f>
        <v>-90.875</v>
      </c>
      <c r="N258" s="109">
        <f>D258/D401*100</f>
        <v>19.479871945560987</v>
      </c>
    </row>
    <row r="259" spans="1:14" ht="14.25" thickBot="1">
      <c r="A259" s="242"/>
      <c r="B259" s="196" t="s">
        <v>27</v>
      </c>
      <c r="C259" s="105"/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42"/>
      <c r="B260" s="14" t="s">
        <v>28</v>
      </c>
      <c r="C260" s="105"/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42"/>
      <c r="B261" s="14" t="s">
        <v>29</v>
      </c>
      <c r="C261" s="105"/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42"/>
      <c r="B262" s="14" t="s">
        <v>30</v>
      </c>
      <c r="C262" s="105"/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43"/>
      <c r="B263" s="15" t="s">
        <v>31</v>
      </c>
      <c r="C263" s="16">
        <f t="shared" ref="C263:L263" si="56">C251+C253+C254+C255+C256+C257+C258+C259</f>
        <v>275.14360099999999</v>
      </c>
      <c r="D263" s="16">
        <f t="shared" si="56"/>
        <v>1551.5138419999998</v>
      </c>
      <c r="E263" s="16">
        <f t="shared" si="56"/>
        <v>1347.4823519999998</v>
      </c>
      <c r="F263" s="16">
        <f>(D263-E263)/E263*100</f>
        <v>15.141681796215472</v>
      </c>
      <c r="G263" s="16">
        <f t="shared" si="56"/>
        <v>15013</v>
      </c>
      <c r="H263" s="16">
        <f t="shared" si="56"/>
        <v>5631266.0556731168</v>
      </c>
      <c r="I263" s="16">
        <f t="shared" si="56"/>
        <v>492</v>
      </c>
      <c r="J263" s="16">
        <f t="shared" si="56"/>
        <v>147.39500000000001</v>
      </c>
      <c r="K263" s="16">
        <f t="shared" si="56"/>
        <v>571.09500000000003</v>
      </c>
      <c r="L263" s="16">
        <f t="shared" si="56"/>
        <v>607.70000000000005</v>
      </c>
      <c r="M263" s="16">
        <f t="shared" ref="M263:M265" si="57">(K263-L263)/L263*100</f>
        <v>-6.0235313477044619</v>
      </c>
      <c r="N263" s="110">
        <f>D263/D406*100</f>
        <v>15.83610480648024</v>
      </c>
    </row>
    <row r="264" spans="1:14" ht="14.25" thickTop="1">
      <c r="A264" s="244" t="s">
        <v>98</v>
      </c>
      <c r="B264" s="18" t="s">
        <v>19</v>
      </c>
      <c r="C264" s="121">
        <v>87.124511999999996</v>
      </c>
      <c r="D264" s="121">
        <v>441.78257200000002</v>
      </c>
      <c r="E264" s="121">
        <v>394.09857399999999</v>
      </c>
      <c r="F264" s="111">
        <f>(D264-E264)/E264*100</f>
        <v>12.099510413351569</v>
      </c>
      <c r="G264" s="122">
        <v>1712</v>
      </c>
      <c r="H264" s="122">
        <v>167952.235373</v>
      </c>
      <c r="I264" s="122">
        <v>35</v>
      </c>
      <c r="J264" s="122">
        <v>13.584108000000001</v>
      </c>
      <c r="K264" s="122">
        <v>202.97166799999999</v>
      </c>
      <c r="L264" s="122">
        <v>78.695502000000005</v>
      </c>
      <c r="M264" s="111">
        <f t="shared" si="57"/>
        <v>157.92029130203653</v>
      </c>
      <c r="N264" s="112">
        <f t="shared" ref="N264:N272" si="58">D264/D394*100</f>
        <v>7.1190615819774639</v>
      </c>
    </row>
    <row r="265" spans="1:14">
      <c r="A265" s="258"/>
      <c r="B265" s="196" t="s">
        <v>20</v>
      </c>
      <c r="C265" s="122">
        <v>26.958133</v>
      </c>
      <c r="D265" s="122">
        <v>117.03441100000001</v>
      </c>
      <c r="E265" s="122">
        <v>112.593191</v>
      </c>
      <c r="F265" s="31">
        <f>(D265-E265)/E265*100</f>
        <v>3.9444836411111224</v>
      </c>
      <c r="G265" s="122">
        <v>867</v>
      </c>
      <c r="H265" s="122">
        <v>17240</v>
      </c>
      <c r="I265" s="122">
        <v>13</v>
      </c>
      <c r="J265" s="122">
        <v>5.4996499999999999</v>
      </c>
      <c r="K265" s="122">
        <v>73.737347</v>
      </c>
      <c r="L265" s="122">
        <v>17.746797999999998</v>
      </c>
      <c r="M265" s="31">
        <f t="shared" si="57"/>
        <v>315.49662649002943</v>
      </c>
      <c r="N265" s="109">
        <f t="shared" si="58"/>
        <v>6.0816566739186211</v>
      </c>
    </row>
    <row r="266" spans="1:14">
      <c r="A266" s="258"/>
      <c r="B266" s="196" t="s">
        <v>21</v>
      </c>
      <c r="C266" s="122">
        <v>13.851512</v>
      </c>
      <c r="D266" s="122">
        <v>76.978166999999999</v>
      </c>
      <c r="E266" s="122">
        <v>1.648469</v>
      </c>
      <c r="F266" s="31">
        <f>(D266-E266)/E266*100</f>
        <v>4569.676348175185</v>
      </c>
      <c r="G266" s="122">
        <v>26</v>
      </c>
      <c r="H266" s="122">
        <v>42619.657319999998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28.601934471653024</v>
      </c>
    </row>
    <row r="267" spans="1:14">
      <c r="A267" s="258"/>
      <c r="B267" s="196" t="s">
        <v>22</v>
      </c>
      <c r="C267" s="122">
        <v>1.1320999999999999E-2</v>
      </c>
      <c r="D267" s="122">
        <v>2.0754999999999999E-2</v>
      </c>
      <c r="E267" s="122">
        <v>0.79245600000000005</v>
      </c>
      <c r="F267" s="31">
        <f>(D267-E267)/E267*100</f>
        <v>-97.3809271429581</v>
      </c>
      <c r="G267" s="122">
        <v>2</v>
      </c>
      <c r="H267" s="122">
        <v>310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8"/>
        <v>1.0495182268877275E-2</v>
      </c>
    </row>
    <row r="268" spans="1:14">
      <c r="A268" s="258"/>
      <c r="B268" s="196" t="s">
        <v>23</v>
      </c>
      <c r="C268" s="122">
        <v>4.7169999999999998E-3</v>
      </c>
      <c r="D268" s="122">
        <v>2.3584999999999998E-2</v>
      </c>
      <c r="E268" s="122">
        <v>0</v>
      </c>
      <c r="F268" s="31"/>
      <c r="G268" s="122">
        <v>5</v>
      </c>
      <c r="H268" s="122">
        <v>2.5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4.9784250656789035E-2</v>
      </c>
    </row>
    <row r="269" spans="1:14">
      <c r="A269" s="258"/>
      <c r="B269" s="196" t="s">
        <v>24</v>
      </c>
      <c r="C269" s="122">
        <v>4.1641550000000001</v>
      </c>
      <c r="D269" s="122">
        <v>56.094341</v>
      </c>
      <c r="E269" s="122">
        <v>71.413398999999998</v>
      </c>
      <c r="F269" s="31">
        <f>(D269-E269)/E269*100</f>
        <v>-21.451237743213987</v>
      </c>
      <c r="G269" s="122">
        <v>75</v>
      </c>
      <c r="H269" s="122">
        <v>96331.6</v>
      </c>
      <c r="I269" s="122">
        <v>0</v>
      </c>
      <c r="J269" s="122">
        <v>15.557162999999999</v>
      </c>
      <c r="K269" s="122">
        <v>64.217477000000002</v>
      </c>
      <c r="L269" s="122">
        <v>24.601092999999999</v>
      </c>
      <c r="M269" s="31">
        <f>(K269-L269)/L269*100</f>
        <v>161.03505645054065</v>
      </c>
      <c r="N269" s="109">
        <f t="shared" si="58"/>
        <v>8.3728959428978129</v>
      </c>
    </row>
    <row r="270" spans="1:14">
      <c r="A270" s="258"/>
      <c r="B270" s="196" t="s">
        <v>25</v>
      </c>
      <c r="C270" s="124">
        <v>19.588799999999999</v>
      </c>
      <c r="D270" s="124">
        <v>386.943217</v>
      </c>
      <c r="E270" s="124">
        <v>294.06245899999999</v>
      </c>
      <c r="F270" s="31">
        <f>(D270-E270)/E270*100</f>
        <v>31.585384382574322</v>
      </c>
      <c r="G270" s="124">
        <v>52</v>
      </c>
      <c r="H270" s="124">
        <v>9825.6197159999992</v>
      </c>
      <c r="I270" s="124">
        <v>29</v>
      </c>
      <c r="J270" s="124">
        <v>87.940595999999999</v>
      </c>
      <c r="K270" s="122">
        <v>135.341196</v>
      </c>
      <c r="L270" s="122">
        <v>82.615849999999995</v>
      </c>
      <c r="M270" s="31">
        <f>(K270-L270)/L270*100</f>
        <v>63.819891703589569</v>
      </c>
      <c r="N270" s="109">
        <f t="shared" si="58"/>
        <v>23.890664059356247</v>
      </c>
    </row>
    <row r="271" spans="1:14">
      <c r="A271" s="258"/>
      <c r="B271" s="196" t="s">
        <v>26</v>
      </c>
      <c r="C271" s="122">
        <v>2.3916080000000002</v>
      </c>
      <c r="D271" s="122">
        <v>53.620131000000001</v>
      </c>
      <c r="E271" s="122">
        <v>35.656384000000003</v>
      </c>
      <c r="F271" s="31">
        <f>(D271-E271)/E271*100</f>
        <v>50.380170350420272</v>
      </c>
      <c r="G271" s="122" t="s">
        <v>133</v>
      </c>
      <c r="H271" s="122">
        <v>62375.6</v>
      </c>
      <c r="I271" s="122">
        <v>3</v>
      </c>
      <c r="J271" s="122">
        <v>2.9143180000000002</v>
      </c>
      <c r="K271" s="122">
        <v>13.970800000000001</v>
      </c>
      <c r="L271" s="122">
        <v>5.585305</v>
      </c>
      <c r="M271" s="31">
        <f>(K271-L271)/L271*100</f>
        <v>150.13495234369475</v>
      </c>
      <c r="N271" s="109">
        <f t="shared" si="58"/>
        <v>6.9387390051811355</v>
      </c>
    </row>
    <row r="272" spans="1:14">
      <c r="A272" s="258"/>
      <c r="B272" s="196" t="s">
        <v>27</v>
      </c>
      <c r="C272" s="122">
        <v>0</v>
      </c>
      <c r="D272" s="122">
        <v>0</v>
      </c>
      <c r="E272" s="122">
        <v>0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58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58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58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40"/>
      <c r="B276" s="15" t="s">
        <v>31</v>
      </c>
      <c r="C276" s="16">
        <f t="shared" ref="C276:L276" si="59">C264+C266+C267+C268+C269+C270+C271+C272</f>
        <v>127.136625</v>
      </c>
      <c r="D276" s="16">
        <f t="shared" si="59"/>
        <v>1015.4627680000001</v>
      </c>
      <c r="E276" s="16">
        <f t="shared" si="59"/>
        <v>797.671741</v>
      </c>
      <c r="F276" s="16">
        <f>(D276-E276)/E276*100</f>
        <v>27.303339933663278</v>
      </c>
      <c r="G276" s="16">
        <f t="shared" si="59"/>
        <v>2227</v>
      </c>
      <c r="H276" s="16">
        <f t="shared" si="59"/>
        <v>379417.21240899997</v>
      </c>
      <c r="I276" s="16">
        <f t="shared" si="59"/>
        <v>67</v>
      </c>
      <c r="J276" s="16">
        <f t="shared" si="59"/>
        <v>119.996185</v>
      </c>
      <c r="K276" s="16">
        <f t="shared" si="59"/>
        <v>416.651141</v>
      </c>
      <c r="L276" s="16">
        <f t="shared" si="59"/>
        <v>191.49775</v>
      </c>
      <c r="M276" s="16">
        <f t="shared" ref="M276:M278" si="60">(K276-L276)/L276*100</f>
        <v>117.57495375272033</v>
      </c>
      <c r="N276" s="110">
        <f>D276/D406*100</f>
        <v>10.364699550728554</v>
      </c>
    </row>
    <row r="277" spans="1:14" ht="15" thickTop="1" thickBot="1">
      <c r="A277" s="242" t="s">
        <v>35</v>
      </c>
      <c r="B277" s="196" t="s">
        <v>19</v>
      </c>
      <c r="C277" s="67">
        <v>133.62161699999999</v>
      </c>
      <c r="D277" s="67">
        <v>379.01321919999998</v>
      </c>
      <c r="E277" s="67">
        <v>53.746420000000001</v>
      </c>
      <c r="F277" s="31">
        <f>(D277-E277)/E277*100</f>
        <v>605.18784172043456</v>
      </c>
      <c r="G277" s="68">
        <v>1632</v>
      </c>
      <c r="H277" s="68">
        <v>282249.470439</v>
      </c>
      <c r="I277" s="68">
        <v>70</v>
      </c>
      <c r="J277" s="68">
        <v>11.241292</v>
      </c>
      <c r="K277" s="68">
        <v>43.471753999999997</v>
      </c>
      <c r="L277" s="68">
        <v>1.629505</v>
      </c>
      <c r="M277" s="31">
        <f t="shared" si="60"/>
        <v>2567.7889297670149</v>
      </c>
      <c r="N277" s="109">
        <f>D277/D394*100</f>
        <v>6.1075710516446602</v>
      </c>
    </row>
    <row r="278" spans="1:14" ht="14.25" thickBot="1">
      <c r="A278" s="242"/>
      <c r="B278" s="196" t="s">
        <v>20</v>
      </c>
      <c r="C278" s="68">
        <v>8.7531859999999995</v>
      </c>
      <c r="D278" s="68">
        <v>30.860351999999999</v>
      </c>
      <c r="E278" s="68">
        <v>22.879856</v>
      </c>
      <c r="F278" s="31">
        <f>(D278-E278)/E278*100</f>
        <v>34.880009734326997</v>
      </c>
      <c r="G278" s="68">
        <v>395</v>
      </c>
      <c r="H278" s="68">
        <v>7840</v>
      </c>
      <c r="I278" s="68">
        <v>24</v>
      </c>
      <c r="J278" s="68">
        <v>0.93950999999999996</v>
      </c>
      <c r="K278" s="68">
        <v>16.179162999999999</v>
      </c>
      <c r="L278" s="68">
        <v>1.093275</v>
      </c>
      <c r="M278" s="31">
        <f t="shared" si="60"/>
        <v>1379.8804509386932</v>
      </c>
      <c r="N278" s="109">
        <f>D278/D395*100</f>
        <v>1.6036485687980935</v>
      </c>
    </row>
    <row r="279" spans="1:14" ht="14.25" thickBot="1">
      <c r="A279" s="242"/>
      <c r="B279" s="196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42"/>
      <c r="B280" s="196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42"/>
      <c r="B281" s="196" t="s">
        <v>23</v>
      </c>
      <c r="C281" s="68"/>
      <c r="D281" s="68">
        <v>9.4339999999999993E-2</v>
      </c>
      <c r="E281" s="68"/>
      <c r="F281" s="31"/>
      <c r="G281" s="68">
        <v>10</v>
      </c>
      <c r="H281" s="68">
        <v>5</v>
      </c>
      <c r="I281" s="68"/>
      <c r="J281" s="68"/>
      <c r="K281" s="68"/>
      <c r="L281" s="68"/>
      <c r="M281" s="31"/>
      <c r="N281" s="109"/>
    </row>
    <row r="282" spans="1:14" ht="14.25" thickBot="1">
      <c r="A282" s="242"/>
      <c r="B282" s="196" t="s">
        <v>24</v>
      </c>
      <c r="C282" s="68"/>
      <c r="D282" s="68">
        <v>5.7733584999999996</v>
      </c>
      <c r="E282" s="68">
        <v>5.3961990000000002</v>
      </c>
      <c r="F282" s="31">
        <f>(D282-E282)/E282*100</f>
        <v>6.9893549144499563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0.21750900000000001</v>
      </c>
      <c r="M282" s="31"/>
      <c r="N282" s="109">
        <f>D282/D399*100</f>
        <v>0.86175769426624693</v>
      </c>
    </row>
    <row r="283" spans="1:14" ht="14.25" thickBot="1">
      <c r="A283" s="242"/>
      <c r="B283" s="196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42"/>
      <c r="B284" s="196" t="s">
        <v>26</v>
      </c>
      <c r="C284" s="68">
        <v>6.2001759999999999</v>
      </c>
      <c r="D284" s="68">
        <v>17.031475</v>
      </c>
      <c r="E284" s="68">
        <v>1.9948319999999999</v>
      </c>
      <c r="F284" s="31">
        <f>(D284-E284)/E284*100</f>
        <v>753.77991730631959</v>
      </c>
      <c r="G284" s="68">
        <v>857</v>
      </c>
      <c r="H284" s="68">
        <v>120912.74</v>
      </c>
      <c r="I284" s="68">
        <v>12</v>
      </c>
      <c r="J284" s="68">
        <v>0.843252</v>
      </c>
      <c r="K284" s="68">
        <v>2.3183699999999998</v>
      </c>
      <c r="L284" s="68">
        <v>1.619381</v>
      </c>
      <c r="M284" s="31">
        <f>(K284-L284)/L284*100</f>
        <v>43.163962032406204</v>
      </c>
      <c r="N284" s="109">
        <f>D284/D401*100</f>
        <v>2.2039662659210468</v>
      </c>
    </row>
    <row r="285" spans="1:14" ht="14.25" thickBot="1">
      <c r="A285" s="242"/>
      <c r="B285" s="196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42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42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42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43"/>
      <c r="B289" s="15" t="s">
        <v>31</v>
      </c>
      <c r="C289" s="16">
        <f t="shared" ref="C289:L289" si="61">C277+C279+C280+C281+C282+C283+C284+C285</f>
        <v>139.82179299999999</v>
      </c>
      <c r="D289" s="16">
        <f t="shared" si="61"/>
        <v>401.91239269999994</v>
      </c>
      <c r="E289" s="16">
        <f t="shared" si="61"/>
        <v>61.137451000000006</v>
      </c>
      <c r="F289" s="16">
        <f t="shared" ref="F289:F295" si="62">(D289-E289)/E289*100</f>
        <v>557.39147793387701</v>
      </c>
      <c r="G289" s="16">
        <f t="shared" si="61"/>
        <v>2501</v>
      </c>
      <c r="H289" s="16">
        <f t="shared" si="61"/>
        <v>423267.21043899999</v>
      </c>
      <c r="I289" s="16">
        <f t="shared" si="61"/>
        <v>83</v>
      </c>
      <c r="J289" s="16">
        <f t="shared" si="61"/>
        <v>12.084543999999999</v>
      </c>
      <c r="K289" s="16">
        <f t="shared" si="61"/>
        <v>49.574204000000002</v>
      </c>
      <c r="L289" s="16">
        <f t="shared" si="61"/>
        <v>3.4663949999999999</v>
      </c>
      <c r="M289" s="16">
        <f t="shared" ref="M289:M292" si="63">(K289-L289)/L289*100</f>
        <v>1330.1371886354557</v>
      </c>
      <c r="N289" s="110">
        <f>D289/D406*100</f>
        <v>4.102268765849943</v>
      </c>
    </row>
    <row r="290" spans="1:14" ht="15" thickTop="1" thickBot="1">
      <c r="A290" s="244" t="s">
        <v>36</v>
      </c>
      <c r="B290" s="18" t="s">
        <v>19</v>
      </c>
      <c r="C290" s="32">
        <v>16.631513999999999</v>
      </c>
      <c r="D290" s="32">
        <v>115.439977</v>
      </c>
      <c r="E290" s="32">
        <v>57.078623</v>
      </c>
      <c r="F290" s="111">
        <f t="shared" si="62"/>
        <v>102.24730544042733</v>
      </c>
      <c r="G290" s="31">
        <v>829</v>
      </c>
      <c r="H290" s="31">
        <v>69916.32763</v>
      </c>
      <c r="I290" s="33">
        <v>75</v>
      </c>
      <c r="J290" s="31">
        <v>5.0205130000000002</v>
      </c>
      <c r="K290" s="31">
        <v>63.802936000000003</v>
      </c>
      <c r="L290" s="31">
        <v>45.847841000000003</v>
      </c>
      <c r="M290" s="111">
        <f t="shared" si="63"/>
        <v>39.162356630926197</v>
      </c>
      <c r="N290" s="112">
        <f t="shared" ref="N290:N295" si="64">D290/D394*100</f>
        <v>1.8602460969987336</v>
      </c>
    </row>
    <row r="291" spans="1:14" ht="14.25" thickBot="1">
      <c r="A291" s="242"/>
      <c r="B291" s="196" t="s">
        <v>20</v>
      </c>
      <c r="C291" s="31">
        <v>7.0832119999999996</v>
      </c>
      <c r="D291" s="31">
        <v>50.013156000000002</v>
      </c>
      <c r="E291" s="31">
        <v>26.806176000000001</v>
      </c>
      <c r="F291" s="31">
        <f t="shared" si="62"/>
        <v>86.573258341659781</v>
      </c>
      <c r="G291" s="31">
        <v>476</v>
      </c>
      <c r="H291" s="31">
        <v>9520</v>
      </c>
      <c r="I291" s="33">
        <v>42</v>
      </c>
      <c r="J291" s="31">
        <v>0.761513</v>
      </c>
      <c r="K291" s="31">
        <v>25.974710000000002</v>
      </c>
      <c r="L291" s="31">
        <v>30.268733999999998</v>
      </c>
      <c r="M291" s="31">
        <f t="shared" si="63"/>
        <v>-14.18633498183306</v>
      </c>
      <c r="N291" s="109">
        <f t="shared" si="64"/>
        <v>2.5989180564264398</v>
      </c>
    </row>
    <row r="292" spans="1:14" ht="14.25" thickBot="1">
      <c r="A292" s="242"/>
      <c r="B292" s="196" t="s">
        <v>21</v>
      </c>
      <c r="C292" s="31">
        <v>0</v>
      </c>
      <c r="D292" s="31">
        <v>0.10377500000000001</v>
      </c>
      <c r="E292" s="31">
        <v>0.12453</v>
      </c>
      <c r="F292" s="31">
        <f t="shared" si="62"/>
        <v>-16.666666666666664</v>
      </c>
      <c r="G292" s="31">
        <v>5</v>
      </c>
      <c r="H292" s="31">
        <v>55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3.8558540239023789E-2</v>
      </c>
    </row>
    <row r="293" spans="1:14" ht="14.25" thickBot="1">
      <c r="A293" s="242"/>
      <c r="B293" s="196" t="s">
        <v>22</v>
      </c>
      <c r="C293" s="31">
        <v>0</v>
      </c>
      <c r="D293" s="31">
        <v>0.63748400000000005</v>
      </c>
      <c r="E293" s="31">
        <v>0.19772700000000001</v>
      </c>
      <c r="F293" s="31">
        <f t="shared" si="62"/>
        <v>222.40614584755753</v>
      </c>
      <c r="G293" s="31">
        <v>120</v>
      </c>
      <c r="H293" s="31">
        <v>6370.5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0.32235657786041733</v>
      </c>
    </row>
    <row r="294" spans="1:14" ht="14.25" thickBot="1">
      <c r="A294" s="242"/>
      <c r="B294" s="196" t="s">
        <v>23</v>
      </c>
      <c r="C294" s="31">
        <v>1.599062</v>
      </c>
      <c r="D294" s="31">
        <v>12.37552</v>
      </c>
      <c r="E294" s="31">
        <v>10.611457</v>
      </c>
      <c r="F294" s="31">
        <f t="shared" si="62"/>
        <v>16.624135592313102</v>
      </c>
      <c r="G294" s="31">
        <v>143</v>
      </c>
      <c r="H294" s="31">
        <v>116225.7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4"/>
        <v>26.122789471617804</v>
      </c>
    </row>
    <row r="295" spans="1:14" ht="14.25" thickBot="1">
      <c r="A295" s="242"/>
      <c r="B295" s="196" t="s">
        <v>24</v>
      </c>
      <c r="C295" s="31">
        <v>0.63489099999999998</v>
      </c>
      <c r="D295" s="31">
        <v>5.0318550000000002</v>
      </c>
      <c r="E295" s="31">
        <v>2.3430200000000001</v>
      </c>
      <c r="F295" s="31">
        <f t="shared" si="62"/>
        <v>114.75937038522932</v>
      </c>
      <c r="G295" s="31">
        <v>15</v>
      </c>
      <c r="H295" s="31">
        <v>3200.3931090000001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0.75107751626407515</v>
      </c>
    </row>
    <row r="296" spans="1:14" ht="14.25" thickBot="1">
      <c r="A296" s="242"/>
      <c r="B296" s="196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42"/>
      <c r="B297" s="196" t="s">
        <v>26</v>
      </c>
      <c r="C297" s="31">
        <v>8.4579140000000006</v>
      </c>
      <c r="D297" s="31">
        <v>42.07197</v>
      </c>
      <c r="E297" s="31">
        <v>53.405909999999999</v>
      </c>
      <c r="F297" s="31">
        <f>(D297-E297)/E297*100</f>
        <v>-21.222257986054348</v>
      </c>
      <c r="G297" s="31">
        <v>449</v>
      </c>
      <c r="H297" s="31">
        <v>246157.62977599999</v>
      </c>
      <c r="I297" s="33">
        <v>8</v>
      </c>
      <c r="J297" s="31">
        <v>0.22197600000000001</v>
      </c>
      <c r="K297" s="31">
        <v>3.1763979999999998</v>
      </c>
      <c r="L297" s="31">
        <v>24.877949999999998</v>
      </c>
      <c r="M297" s="31">
        <f>(K297-L297)/L297*100</f>
        <v>-87.23207499010168</v>
      </c>
      <c r="N297" s="109">
        <f>D297/D401*100</f>
        <v>5.4443436414545605</v>
      </c>
    </row>
    <row r="298" spans="1:14" ht="14.25" thickBot="1">
      <c r="A298" s="242"/>
      <c r="B298" s="196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42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42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42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43"/>
      <c r="B302" s="15" t="s">
        <v>31</v>
      </c>
      <c r="C302" s="16">
        <f t="shared" ref="C302:L302" si="65">C290+C292+C293+C294+C295+C296+C297+C298</f>
        <v>27.323380999999998</v>
      </c>
      <c r="D302" s="16">
        <f t="shared" si="65"/>
        <v>175.66058100000001</v>
      </c>
      <c r="E302" s="16">
        <f t="shared" si="65"/>
        <v>123.761267</v>
      </c>
      <c r="F302" s="16">
        <f>(D302-E302)/E302*100</f>
        <v>41.935021560501639</v>
      </c>
      <c r="G302" s="16">
        <f t="shared" si="65"/>
        <v>1561</v>
      </c>
      <c r="H302" s="16">
        <f t="shared" si="65"/>
        <v>441925.55051500001</v>
      </c>
      <c r="I302" s="16">
        <f t="shared" si="65"/>
        <v>83</v>
      </c>
      <c r="J302" s="16">
        <f t="shared" si="65"/>
        <v>5.242489</v>
      </c>
      <c r="K302" s="16">
        <f t="shared" si="65"/>
        <v>66.979334000000009</v>
      </c>
      <c r="L302" s="16">
        <f t="shared" si="65"/>
        <v>70.725791000000001</v>
      </c>
      <c r="M302" s="16">
        <f t="shared" ref="M302:M304" si="66">(K302-L302)/L302*100</f>
        <v>-5.2971581470188047</v>
      </c>
      <c r="N302" s="110">
        <f>D302/D406*100</f>
        <v>1.7929452485562885</v>
      </c>
    </row>
    <row r="303" spans="1:14" ht="14.25" thickTop="1">
      <c r="A303" s="258" t="s">
        <v>99</v>
      </c>
      <c r="B303" s="196" t="s">
        <v>19</v>
      </c>
      <c r="C303" s="28">
        <v>25.221873000000002</v>
      </c>
      <c r="D303" s="28">
        <v>85.342034999999996</v>
      </c>
      <c r="E303" s="28">
        <v>143.28334699999999</v>
      </c>
      <c r="F303" s="31">
        <f>(D303-E303)/E303*100</f>
        <v>-40.438273681588413</v>
      </c>
      <c r="G303" s="28">
        <v>868</v>
      </c>
      <c r="H303" s="28">
        <v>88878.995720000006</v>
      </c>
      <c r="I303" s="28">
        <v>281</v>
      </c>
      <c r="J303" s="28">
        <v>28.629599999999989</v>
      </c>
      <c r="K303" s="28">
        <v>78.45971999999999</v>
      </c>
      <c r="L303" s="28">
        <v>26.960268000000003</v>
      </c>
      <c r="M303" s="31">
        <f t="shared" si="66"/>
        <v>191.01980736986735</v>
      </c>
      <c r="N303" s="109">
        <f>D303/D394*100</f>
        <v>1.3752357861148856</v>
      </c>
    </row>
    <row r="304" spans="1:14">
      <c r="A304" s="258"/>
      <c r="B304" s="196" t="s">
        <v>20</v>
      </c>
      <c r="C304" s="28">
        <v>8.4618020000000005</v>
      </c>
      <c r="D304" s="28">
        <v>30.362659999999998</v>
      </c>
      <c r="E304" s="28">
        <v>68.531638999999998</v>
      </c>
      <c r="F304" s="31">
        <f>(D304-E304)/E304*100</f>
        <v>-55.695412450299052</v>
      </c>
      <c r="G304" s="28">
        <v>372</v>
      </c>
      <c r="H304" s="28">
        <v>7440</v>
      </c>
      <c r="I304" s="28">
        <v>159</v>
      </c>
      <c r="J304" s="28">
        <v>16.375230000000002</v>
      </c>
      <c r="K304" s="28">
        <v>53.416198000000001</v>
      </c>
      <c r="L304" s="28">
        <v>16.980873000000003</v>
      </c>
      <c r="M304" s="31">
        <f t="shared" si="66"/>
        <v>214.56685413052671</v>
      </c>
      <c r="N304" s="109">
        <f>D304/D395*100</f>
        <v>1.5777861592085249</v>
      </c>
    </row>
    <row r="305" spans="1:14">
      <c r="A305" s="258"/>
      <c r="B305" s="196" t="s">
        <v>21</v>
      </c>
      <c r="C305" s="28">
        <v>0</v>
      </c>
      <c r="D305" s="28">
        <v>1.4966979999999999</v>
      </c>
      <c r="E305" s="28">
        <v>3.7924530000000001</v>
      </c>
      <c r="F305" s="31"/>
      <c r="G305" s="28">
        <v>3</v>
      </c>
      <c r="H305" s="28">
        <v>1945</v>
      </c>
      <c r="I305" s="28">
        <v>1</v>
      </c>
      <c r="J305" s="28"/>
      <c r="K305" s="28"/>
      <c r="L305" s="31"/>
      <c r="M305" s="31"/>
      <c r="N305" s="109"/>
    </row>
    <row r="306" spans="1:14">
      <c r="A306" s="258"/>
      <c r="B306" s="196" t="s">
        <v>22</v>
      </c>
      <c r="C306" s="28">
        <v>0</v>
      </c>
      <c r="D306" s="28">
        <v>0</v>
      </c>
      <c r="E306" s="28">
        <v>3.1320000000000001E-2</v>
      </c>
      <c r="F306" s="31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58"/>
      <c r="B307" s="196" t="s">
        <v>23</v>
      </c>
      <c r="C307" s="28">
        <v>0</v>
      </c>
      <c r="D307" s="28">
        <v>0</v>
      </c>
      <c r="E307" s="28">
        <v>0.37735799999999997</v>
      </c>
      <c r="F307" s="31"/>
      <c r="G307" s="28">
        <v>0</v>
      </c>
      <c r="H307" s="28">
        <v>4.0000000000000002E-4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58"/>
      <c r="B308" s="196" t="s">
        <v>24</v>
      </c>
      <c r="C308" s="28">
        <v>0.93358600000000003</v>
      </c>
      <c r="D308" s="28">
        <v>8.9164630000000002</v>
      </c>
      <c r="E308" s="28">
        <v>9.9151939999999996</v>
      </c>
      <c r="F308" s="31"/>
      <c r="G308" s="28">
        <v>23</v>
      </c>
      <c r="H308" s="28">
        <v>9383.3436999999994</v>
      </c>
      <c r="I308" s="28">
        <v>3</v>
      </c>
      <c r="J308" s="28">
        <v>0</v>
      </c>
      <c r="K308" s="28">
        <v>10.122441999999999</v>
      </c>
      <c r="L308" s="31">
        <v>0</v>
      </c>
      <c r="M308" s="31"/>
      <c r="N308" s="109">
        <f>D308/D399*100</f>
        <v>1.3309117380966908</v>
      </c>
    </row>
    <row r="309" spans="1:14">
      <c r="A309" s="258"/>
      <c r="B309" s="196" t="s">
        <v>25</v>
      </c>
      <c r="C309" s="28">
        <v>0</v>
      </c>
      <c r="D309" s="28">
        <v>0</v>
      </c>
      <c r="E309" s="28">
        <v>0.05</v>
      </c>
      <c r="F309" s="31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58"/>
      <c r="B310" s="196" t="s">
        <v>26</v>
      </c>
      <c r="C310" s="28">
        <v>3.1767310000000002</v>
      </c>
      <c r="D310" s="28">
        <v>28.136271999999998</v>
      </c>
      <c r="E310" s="28">
        <v>21.234119</v>
      </c>
      <c r="F310" s="31">
        <f>(D310-E310)/E310*100</f>
        <v>32.505012334158998</v>
      </c>
      <c r="G310" s="28">
        <v>483</v>
      </c>
      <c r="H310" s="28">
        <v>113269.38</v>
      </c>
      <c r="I310" s="28">
        <v>28</v>
      </c>
      <c r="J310" s="28">
        <v>0.57389999999999963</v>
      </c>
      <c r="K310" s="28">
        <v>3.7136999999999998</v>
      </c>
      <c r="L310" s="31">
        <v>25.164360000000002</v>
      </c>
      <c r="M310" s="31"/>
      <c r="N310" s="109">
        <f>D310/D401*100</f>
        <v>3.6409878966313194</v>
      </c>
    </row>
    <row r="311" spans="1:14">
      <c r="A311" s="258"/>
      <c r="B311" s="196" t="s">
        <v>27</v>
      </c>
      <c r="C311" s="28">
        <v>0</v>
      </c>
      <c r="D311" s="28">
        <v>1.4150940000000001</v>
      </c>
      <c r="E311" s="28">
        <v>0</v>
      </c>
      <c r="F311" s="31"/>
      <c r="G311" s="28">
        <v>1</v>
      </c>
      <c r="H311" s="28">
        <v>1000.0281</v>
      </c>
      <c r="I311" s="28"/>
      <c r="J311" s="28"/>
      <c r="K311" s="28"/>
      <c r="L311" s="31"/>
      <c r="M311" s="31"/>
      <c r="N311" s="109"/>
    </row>
    <row r="312" spans="1:14">
      <c r="A312" s="258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58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58"/>
      <c r="B314" s="14" t="s">
        <v>30</v>
      </c>
      <c r="C314" s="31">
        <v>0</v>
      </c>
      <c r="D314" s="31">
        <v>0</v>
      </c>
      <c r="E314" s="31">
        <v>0</v>
      </c>
      <c r="F314" s="31"/>
      <c r="G314" s="31">
        <v>0</v>
      </c>
      <c r="H314" s="31">
        <v>2.81E-2</v>
      </c>
      <c r="I314" s="31"/>
      <c r="J314" s="31"/>
      <c r="K314" s="31"/>
      <c r="L314" s="31"/>
      <c r="M314" s="31"/>
      <c r="N314" s="109"/>
    </row>
    <row r="315" spans="1:14" ht="14.25" thickBot="1">
      <c r="A315" s="240"/>
      <c r="B315" s="15" t="s">
        <v>31</v>
      </c>
      <c r="C315" s="16">
        <f t="shared" ref="C315:L315" si="67">C303+C305+C306+C307+C308+C309+C310+C311</f>
        <v>29.332190000000001</v>
      </c>
      <c r="D315" s="16">
        <f t="shared" si="67"/>
        <v>125.30656199999997</v>
      </c>
      <c r="E315" s="16">
        <f t="shared" si="67"/>
        <v>178.68379099999996</v>
      </c>
      <c r="F315" s="16">
        <f>(D315-E315)/E315*100</f>
        <v>-29.87245160922291</v>
      </c>
      <c r="G315" s="16">
        <f t="shared" si="67"/>
        <v>1378</v>
      </c>
      <c r="H315" s="16">
        <f t="shared" si="67"/>
        <v>214476.74791999999</v>
      </c>
      <c r="I315" s="16">
        <f t="shared" si="67"/>
        <v>313</v>
      </c>
      <c r="J315" s="16">
        <f t="shared" si="67"/>
        <v>29.203499999999988</v>
      </c>
      <c r="K315" s="16">
        <f t="shared" si="67"/>
        <v>92.295861999999985</v>
      </c>
      <c r="L315" s="16">
        <f t="shared" si="67"/>
        <v>52.124628000000001</v>
      </c>
      <c r="M315" s="16">
        <f t="shared" ref="M315:M317" si="68">(K315-L315)/L315*100</f>
        <v>77.067665595618223</v>
      </c>
      <c r="N315" s="110">
        <f>D315/D406*100</f>
        <v>1.2789881695246352</v>
      </c>
    </row>
    <row r="316" spans="1:14" ht="14.25" thickTop="1">
      <c r="A316" s="258" t="s">
        <v>40</v>
      </c>
      <c r="B316" s="196" t="s">
        <v>19</v>
      </c>
      <c r="C316" s="34">
        <v>51.343695000000004</v>
      </c>
      <c r="D316" s="34">
        <v>238.84431899999998</v>
      </c>
      <c r="E316" s="34">
        <v>275.96089000000001</v>
      </c>
      <c r="F316" s="34">
        <f>(D316-E316)/E316*100</f>
        <v>-13.449938866337192</v>
      </c>
      <c r="G316" s="34">
        <v>2079</v>
      </c>
      <c r="H316" s="34">
        <v>215422.90306799999</v>
      </c>
      <c r="I316" s="31">
        <v>185</v>
      </c>
      <c r="J316" s="34">
        <v>30.85</v>
      </c>
      <c r="K316" s="34">
        <v>315.22000000000003</v>
      </c>
      <c r="L316" s="34">
        <v>112.08</v>
      </c>
      <c r="M316" s="31">
        <f t="shared" si="68"/>
        <v>181.24553890078519</v>
      </c>
      <c r="N316" s="109">
        <f>D316/D394*100</f>
        <v>3.8488331664347992</v>
      </c>
    </row>
    <row r="317" spans="1:14">
      <c r="A317" s="258"/>
      <c r="B317" s="196" t="s">
        <v>20</v>
      </c>
      <c r="C317" s="34">
        <v>19.704764999999998</v>
      </c>
      <c r="D317" s="34">
        <v>84.988456999999997</v>
      </c>
      <c r="E317" s="34">
        <v>96.207819000000001</v>
      </c>
      <c r="F317" s="31">
        <f>(D317-E317)/E317*100</f>
        <v>-11.661590623938793</v>
      </c>
      <c r="G317" s="34">
        <v>1057</v>
      </c>
      <c r="H317" s="34">
        <v>21140</v>
      </c>
      <c r="I317" s="31">
        <v>94</v>
      </c>
      <c r="J317" s="34">
        <v>17.21</v>
      </c>
      <c r="K317" s="34">
        <v>84.39</v>
      </c>
      <c r="L317" s="34">
        <v>44.41</v>
      </c>
      <c r="M317" s="31">
        <f t="shared" si="68"/>
        <v>90.024769196127025</v>
      </c>
      <c r="N317" s="109">
        <f>D317/D395*100</f>
        <v>4.4163986668852093</v>
      </c>
    </row>
    <row r="318" spans="1:14">
      <c r="A318" s="258"/>
      <c r="B318" s="196" t="s">
        <v>21</v>
      </c>
      <c r="C318" s="34">
        <v>0</v>
      </c>
      <c r="D318" s="34">
        <v>9.0660369999999997</v>
      </c>
      <c r="E318" s="34">
        <v>8.8584910000000008</v>
      </c>
      <c r="F318" s="31">
        <f>(D318-E318)/E318*100</f>
        <v>2.3429046775573728</v>
      </c>
      <c r="G318" s="34">
        <v>3</v>
      </c>
      <c r="H318" s="34">
        <v>18969.892836999999</v>
      </c>
      <c r="I318" s="31">
        <v>2</v>
      </c>
      <c r="J318" s="34">
        <v>0.5</v>
      </c>
      <c r="K318" s="34">
        <v>3.6</v>
      </c>
      <c r="L318" s="34"/>
      <c r="M318" s="31"/>
      <c r="N318" s="109">
        <f>D318/D396*100</f>
        <v>3.3685680797203417</v>
      </c>
    </row>
    <row r="319" spans="1:14">
      <c r="A319" s="258"/>
      <c r="B319" s="196" t="s">
        <v>22</v>
      </c>
      <c r="C319" s="34">
        <v>1.5743940000000001</v>
      </c>
      <c r="D319" s="34">
        <v>16.913126000000002</v>
      </c>
      <c r="E319" s="34">
        <v>18.115214000000002</v>
      </c>
      <c r="F319" s="31">
        <f>(D319-E319)/E319*100</f>
        <v>-6.6357924339176995</v>
      </c>
      <c r="G319" s="34">
        <v>442</v>
      </c>
      <c r="H319" s="34">
        <v>21923.86</v>
      </c>
      <c r="I319" s="31">
        <v>16</v>
      </c>
      <c r="J319" s="34">
        <v>1.23</v>
      </c>
      <c r="K319" s="34">
        <v>2.2599999999999998</v>
      </c>
      <c r="L319" s="34">
        <v>3.8</v>
      </c>
      <c r="M319" s="31">
        <f>(K319-L319)/L319*100</f>
        <v>-40.526315789473685</v>
      </c>
      <c r="N319" s="109">
        <f>D319/D397*100</f>
        <v>8.5524615806546489</v>
      </c>
    </row>
    <row r="320" spans="1:14">
      <c r="A320" s="258"/>
      <c r="B320" s="196" t="s">
        <v>23</v>
      </c>
      <c r="C320" s="34">
        <v>0</v>
      </c>
      <c r="D320" s="34">
        <v>0</v>
      </c>
      <c r="E320" s="34">
        <v>2.3820839999999999</v>
      </c>
      <c r="F320" s="31"/>
      <c r="G320" s="34">
        <v>0</v>
      </c>
      <c r="H320" s="34"/>
      <c r="I320" s="31"/>
      <c r="J320" s="34"/>
      <c r="K320" s="34"/>
      <c r="L320" s="34"/>
      <c r="M320" s="31"/>
      <c r="N320" s="109"/>
    </row>
    <row r="321" spans="1:14">
      <c r="A321" s="258"/>
      <c r="B321" s="196" t="s">
        <v>24</v>
      </c>
      <c r="C321" s="34">
        <v>3.9803870000000003</v>
      </c>
      <c r="D321" s="34">
        <v>17.581979</v>
      </c>
      <c r="E321" s="34">
        <v>16.684379</v>
      </c>
      <c r="F321" s="31">
        <f>(D321-E321)/E321*100</f>
        <v>5.379882583583127</v>
      </c>
      <c r="G321" s="34">
        <v>27</v>
      </c>
      <c r="H321" s="34">
        <v>20892.4882</v>
      </c>
      <c r="I321" s="31">
        <v>143</v>
      </c>
      <c r="J321" s="34">
        <v>1.91</v>
      </c>
      <c r="K321" s="34">
        <v>39.450000000000003</v>
      </c>
      <c r="L321" s="34">
        <v>29.12</v>
      </c>
      <c r="M321" s="31"/>
      <c r="N321" s="109">
        <f>D321/D399*100</f>
        <v>2.6243659879561569</v>
      </c>
    </row>
    <row r="322" spans="1:14">
      <c r="A322" s="258"/>
      <c r="B322" s="196" t="s">
        <v>25</v>
      </c>
      <c r="C322" s="34">
        <v>0</v>
      </c>
      <c r="D322" s="34">
        <v>7.5484</v>
      </c>
      <c r="E322" s="34">
        <v>0</v>
      </c>
      <c r="F322" s="31"/>
      <c r="G322" s="34">
        <v>2</v>
      </c>
      <c r="H322" s="34">
        <v>414.91</v>
      </c>
      <c r="I322" s="31"/>
      <c r="J322" s="34"/>
      <c r="K322" s="34"/>
      <c r="L322" s="34"/>
      <c r="M322" s="31"/>
      <c r="N322" s="109">
        <f>D322/D400*100</f>
        <v>0.46605362405317652</v>
      </c>
    </row>
    <row r="323" spans="1:14">
      <c r="A323" s="258"/>
      <c r="B323" s="196" t="s">
        <v>26</v>
      </c>
      <c r="C323" s="34">
        <v>6.5899269999999994</v>
      </c>
      <c r="D323" s="34">
        <v>62.387757999999991</v>
      </c>
      <c r="E323" s="34">
        <v>68.700490000000002</v>
      </c>
      <c r="F323" s="31">
        <f>(D323-E323)/E323*100</f>
        <v>-9.1887728893927996</v>
      </c>
      <c r="G323" s="34">
        <v>814</v>
      </c>
      <c r="H323" s="34">
        <v>193452.728</v>
      </c>
      <c r="I323" s="31">
        <v>53</v>
      </c>
      <c r="J323" s="34">
        <v>3.55</v>
      </c>
      <c r="K323" s="34">
        <v>14.09</v>
      </c>
      <c r="L323" s="34">
        <v>11.41</v>
      </c>
      <c r="M323" s="31">
        <f>(K323-L323)/L323*100</f>
        <v>23.488168273444344</v>
      </c>
      <c r="N323" s="109">
        <f>D323/D401*100</f>
        <v>8.0733180208082906</v>
      </c>
    </row>
    <row r="324" spans="1:14">
      <c r="A324" s="258"/>
      <c r="B324" s="196" t="s">
        <v>27</v>
      </c>
      <c r="C324" s="34">
        <v>0</v>
      </c>
      <c r="D324" s="34">
        <v>3.9512260000000001</v>
      </c>
      <c r="E324" s="31">
        <v>5.9651889999999996</v>
      </c>
      <c r="F324" s="31">
        <f>(D324-E324)/E324*100</f>
        <v>-33.76193109723765</v>
      </c>
      <c r="G324" s="34">
        <v>2</v>
      </c>
      <c r="H324" s="34">
        <v>185.47584499999999</v>
      </c>
      <c r="I324" s="31"/>
      <c r="J324" s="31"/>
      <c r="K324" s="31"/>
      <c r="L324" s="31"/>
      <c r="M324" s="31"/>
      <c r="N324" s="109">
        <f>D324/D402*100</f>
        <v>26.229085309817417</v>
      </c>
    </row>
    <row r="325" spans="1:14">
      <c r="A325" s="258"/>
      <c r="B325" s="14" t="s">
        <v>28</v>
      </c>
      <c r="C325" s="34">
        <v>0</v>
      </c>
      <c r="D325" s="34">
        <v>0</v>
      </c>
      <c r="E325" s="34"/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58"/>
      <c r="B326" s="14" t="s">
        <v>29</v>
      </c>
      <c r="C326" s="31">
        <v>0</v>
      </c>
      <c r="D326" s="31">
        <v>0</v>
      </c>
      <c r="E326" s="31"/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58"/>
      <c r="B327" s="14" t="s">
        <v>30</v>
      </c>
      <c r="C327" s="31">
        <v>0</v>
      </c>
      <c r="D327" s="31">
        <v>3.9512260000000001</v>
      </c>
      <c r="E327" s="31">
        <v>5.9651889999999996</v>
      </c>
      <c r="F327" s="31"/>
      <c r="G327" s="31">
        <v>2</v>
      </c>
      <c r="H327" s="31">
        <v>185.47584499999999</v>
      </c>
      <c r="I327" s="31"/>
      <c r="J327" s="31"/>
      <c r="K327" s="31"/>
      <c r="L327" s="31"/>
      <c r="M327" s="31"/>
      <c r="N327" s="109"/>
    </row>
    <row r="328" spans="1:14" ht="14.25" thickBot="1">
      <c r="A328" s="240"/>
      <c r="B328" s="15" t="s">
        <v>31</v>
      </c>
      <c r="C328" s="16">
        <f t="shared" ref="C328:L328" si="69">C316+C318+C319+C320+C321+C322+C323+C324</f>
        <v>63.488403000000005</v>
      </c>
      <c r="D328" s="16">
        <f t="shared" si="69"/>
        <v>356.29284499999994</v>
      </c>
      <c r="E328" s="16">
        <f t="shared" si="69"/>
        <v>396.66673700000001</v>
      </c>
      <c r="F328" s="16">
        <f>(D328-E328)/E328*100</f>
        <v>-10.178290296118291</v>
      </c>
      <c r="G328" s="16">
        <f t="shared" si="69"/>
        <v>3369</v>
      </c>
      <c r="H328" s="16">
        <f t="shared" si="69"/>
        <v>471262.25795</v>
      </c>
      <c r="I328" s="16">
        <f t="shared" si="69"/>
        <v>399</v>
      </c>
      <c r="J328" s="16">
        <f t="shared" si="69"/>
        <v>38.039999999999992</v>
      </c>
      <c r="K328" s="16">
        <f t="shared" si="69"/>
        <v>374.62</v>
      </c>
      <c r="L328" s="16">
        <f t="shared" si="69"/>
        <v>156.41</v>
      </c>
      <c r="M328" s="16">
        <f t="shared" ref="M328:M330" si="70">(K328-L328)/L328*100</f>
        <v>139.51154018285277</v>
      </c>
      <c r="N328" s="110">
        <f>D328/D406*100</f>
        <v>3.636635834293136</v>
      </c>
    </row>
    <row r="329" spans="1:14" ht="14.25" thickTop="1">
      <c r="A329" s="258" t="s">
        <v>41</v>
      </c>
      <c r="B329" s="196" t="s">
        <v>19</v>
      </c>
      <c r="C329" s="71">
        <v>22.87</v>
      </c>
      <c r="D329" s="106">
        <v>122.92</v>
      </c>
      <c r="E329" s="106">
        <v>137.43</v>
      </c>
      <c r="F329" s="111">
        <f>(D329-E329)/E329*100</f>
        <v>-10.558102306628832</v>
      </c>
      <c r="G329" s="72">
        <v>1227</v>
      </c>
      <c r="H329" s="72">
        <v>86353.96</v>
      </c>
      <c r="I329" s="72">
        <v>164</v>
      </c>
      <c r="J329" s="72">
        <v>2.78</v>
      </c>
      <c r="K329" s="107">
        <v>67.7</v>
      </c>
      <c r="L329" s="107">
        <v>53.78</v>
      </c>
      <c r="M329" s="34">
        <f t="shared" si="70"/>
        <v>25.883227965786542</v>
      </c>
      <c r="N329" s="109">
        <f>D329/D394*100</f>
        <v>1.9807821881589975</v>
      </c>
    </row>
    <row r="330" spans="1:14">
      <c r="A330" s="258"/>
      <c r="B330" s="196" t="s">
        <v>20</v>
      </c>
      <c r="C330" s="72">
        <v>9.61</v>
      </c>
      <c r="D330" s="107">
        <v>55.2</v>
      </c>
      <c r="E330" s="107">
        <v>67.63</v>
      </c>
      <c r="F330" s="117">
        <f>(D330-E330)/E330*100</f>
        <v>-18.379417418305476</v>
      </c>
      <c r="G330" s="72">
        <v>700</v>
      </c>
      <c r="H330" s="72">
        <v>13980</v>
      </c>
      <c r="I330" s="72">
        <v>103</v>
      </c>
      <c r="J330" s="72">
        <v>2.23</v>
      </c>
      <c r="K330" s="107">
        <v>47.82</v>
      </c>
      <c r="L330" s="107">
        <v>32.29</v>
      </c>
      <c r="M330" s="31">
        <f t="shared" si="70"/>
        <v>48.095385568287405</v>
      </c>
      <c r="N330" s="109">
        <f>D330/D395*100</f>
        <v>2.8684507875235759</v>
      </c>
    </row>
    <row r="331" spans="1:14">
      <c r="A331" s="258"/>
      <c r="B331" s="196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/>
    </row>
    <row r="332" spans="1:14">
      <c r="A332" s="258"/>
      <c r="B332" s="196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58"/>
      <c r="B333" s="196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58"/>
      <c r="B334" s="196" t="s">
        <v>24</v>
      </c>
      <c r="C334" s="72">
        <v>0.93</v>
      </c>
      <c r="D334" s="107">
        <v>1.0900000000000001</v>
      </c>
      <c r="E334" s="107">
        <v>0.24</v>
      </c>
      <c r="F334" s="117">
        <f>(D334-E334)/E334*100</f>
        <v>354.16666666666669</v>
      </c>
      <c r="G334" s="72">
        <v>2</v>
      </c>
      <c r="H334" s="72">
        <v>205.1</v>
      </c>
      <c r="I334" s="72"/>
      <c r="J334" s="72"/>
      <c r="K334" s="72"/>
      <c r="L334" s="107">
        <v>1.0900000000000001</v>
      </c>
      <c r="M334" s="31">
        <f>(K334-L334)/L334*100</f>
        <v>-100</v>
      </c>
      <c r="N334" s="109">
        <f>D334/D399*100</f>
        <v>0.1626983473744458</v>
      </c>
    </row>
    <row r="335" spans="1:14">
      <c r="A335" s="258"/>
      <c r="B335" s="196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6"/>
      <c r="M335" s="31"/>
      <c r="N335" s="109"/>
    </row>
    <row r="336" spans="1:14">
      <c r="A336" s="258"/>
      <c r="B336" s="196" t="s">
        <v>26</v>
      </c>
      <c r="C336" s="72">
        <v>0.53</v>
      </c>
      <c r="D336" s="107">
        <v>7.77</v>
      </c>
      <c r="E336" s="107">
        <v>15.82</v>
      </c>
      <c r="F336" s="117">
        <f>(D336-E336)/E336*100</f>
        <v>-50.884955752212392</v>
      </c>
      <c r="G336" s="72">
        <v>117</v>
      </c>
      <c r="H336" s="72">
        <v>9170.5</v>
      </c>
      <c r="I336" s="72">
        <v>14</v>
      </c>
      <c r="J336" s="72">
        <v>1.68</v>
      </c>
      <c r="K336" s="107">
        <v>5.26</v>
      </c>
      <c r="L336" s="107">
        <v>2.13</v>
      </c>
      <c r="M336" s="31">
        <f>(K336-L336)/L336*100</f>
        <v>146.94835680751174</v>
      </c>
      <c r="N336" s="109">
        <f>D336/D401*100</f>
        <v>1.0054806108224057</v>
      </c>
    </row>
    <row r="337" spans="1:14">
      <c r="A337" s="258"/>
      <c r="B337" s="196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58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0"/>
      <c r="M338" s="31"/>
      <c r="N338" s="109"/>
    </row>
    <row r="339" spans="1:14">
      <c r="A339" s="258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0"/>
      <c r="M339" s="31"/>
      <c r="N339" s="109"/>
    </row>
    <row r="340" spans="1:14">
      <c r="A340" s="258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0"/>
      <c r="M340" s="31"/>
      <c r="N340" s="109"/>
    </row>
    <row r="341" spans="1:14" ht="14.25" thickBot="1">
      <c r="A341" s="240"/>
      <c r="B341" s="15" t="s">
        <v>31</v>
      </c>
      <c r="C341" s="16">
        <f t="shared" ref="C341:L341" si="71">C329+C331+C332+C333+C334+C335+C336+C337</f>
        <v>24.330000000000002</v>
      </c>
      <c r="D341" s="16">
        <f t="shared" si="71"/>
        <v>131.78</v>
      </c>
      <c r="E341" s="16">
        <f t="shared" si="71"/>
        <v>153.49</v>
      </c>
      <c r="F341" s="16">
        <f>(D341-E341)/E341*100</f>
        <v>-14.14424392468565</v>
      </c>
      <c r="G341" s="16">
        <f t="shared" si="71"/>
        <v>1346</v>
      </c>
      <c r="H341" s="16">
        <f t="shared" si="71"/>
        <v>95729.560000000012</v>
      </c>
      <c r="I341" s="16">
        <f t="shared" si="71"/>
        <v>178</v>
      </c>
      <c r="J341" s="16">
        <f t="shared" si="71"/>
        <v>4.46</v>
      </c>
      <c r="K341" s="16">
        <f t="shared" si="71"/>
        <v>72.960000000000008</v>
      </c>
      <c r="L341" s="16">
        <f t="shared" si="71"/>
        <v>57.000000000000007</v>
      </c>
      <c r="M341" s="16">
        <f t="shared" ref="M341:M343" si="72">(K341-L341)/L341*100</f>
        <v>27.999999999999996</v>
      </c>
      <c r="N341" s="110">
        <f>D341/D406*100</f>
        <v>1.3450617293287199</v>
      </c>
    </row>
    <row r="342" spans="1:14" ht="14.25" thickTop="1">
      <c r="A342" s="244" t="s">
        <v>67</v>
      </c>
      <c r="B342" s="18" t="s">
        <v>19</v>
      </c>
      <c r="C342" s="32">
        <v>53.065012999999993</v>
      </c>
      <c r="D342" s="32">
        <v>297.97181699999999</v>
      </c>
      <c r="E342" s="32">
        <v>247.20770300000001</v>
      </c>
      <c r="F342" s="111">
        <f>(D342-E342)/E342*100</f>
        <v>20.535004930651361</v>
      </c>
      <c r="G342" s="31">
        <v>2509</v>
      </c>
      <c r="H342" s="31">
        <v>261328.41704199999</v>
      </c>
      <c r="I342" s="31">
        <v>267</v>
      </c>
      <c r="J342" s="34">
        <v>21.97464699999999</v>
      </c>
      <c r="K342" s="31">
        <v>91.208288999999994</v>
      </c>
      <c r="L342" s="31">
        <v>80.237295000000003</v>
      </c>
      <c r="M342" s="111">
        <f t="shared" si="72"/>
        <v>13.673185268770577</v>
      </c>
      <c r="N342" s="112">
        <f>D342/D394*100</f>
        <v>4.8016373876258731</v>
      </c>
    </row>
    <row r="343" spans="1:14">
      <c r="A343" s="258"/>
      <c r="B343" s="196" t="s">
        <v>20</v>
      </c>
      <c r="C343" s="32">
        <v>21.415117999999993</v>
      </c>
      <c r="D343" s="32">
        <v>103.678866</v>
      </c>
      <c r="E343" s="31">
        <v>100.26901100000001</v>
      </c>
      <c r="F343" s="31">
        <f>(D343-E343)/E343*100</f>
        <v>3.4007067248324536</v>
      </c>
      <c r="G343" s="31">
        <v>1217</v>
      </c>
      <c r="H343" s="31">
        <v>24340</v>
      </c>
      <c r="I343" s="31">
        <v>129</v>
      </c>
      <c r="J343" s="34">
        <v>7.0611280000000001</v>
      </c>
      <c r="K343" s="31">
        <v>30.546758000000001</v>
      </c>
      <c r="L343" s="31">
        <v>31.7013</v>
      </c>
      <c r="M343" s="31">
        <f t="shared" si="72"/>
        <v>-3.6419389741114694</v>
      </c>
      <c r="N343" s="109">
        <f>D343/D395*100</f>
        <v>5.3876399425226689</v>
      </c>
    </row>
    <row r="344" spans="1:14">
      <c r="A344" s="258"/>
      <c r="B344" s="196" t="s">
        <v>21</v>
      </c>
      <c r="C344" s="32">
        <v>2.8299999999999992E-3</v>
      </c>
      <c r="D344" s="32">
        <v>0.95037799999999995</v>
      </c>
      <c r="E344" s="31">
        <v>9.4339999999999993E-2</v>
      </c>
      <c r="F344" s="31">
        <f>(D344-E344)/E344*100</f>
        <v>907.39665041339833</v>
      </c>
      <c r="G344" s="31">
        <v>4</v>
      </c>
      <c r="H344" s="31">
        <v>1206.785077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0.35312154522074629</v>
      </c>
    </row>
    <row r="345" spans="1:14">
      <c r="A345" s="258"/>
      <c r="B345" s="196" t="s">
        <v>22</v>
      </c>
      <c r="C345" s="32">
        <v>0.66415100000000005</v>
      </c>
      <c r="D345" s="32">
        <v>1.535852</v>
      </c>
      <c r="E345" s="31">
        <v>-0.46226400000000001</v>
      </c>
      <c r="F345" s="31">
        <f>(D345-E345)/E345*100</f>
        <v>-432.24564318225083</v>
      </c>
      <c r="G345" s="31">
        <v>29</v>
      </c>
      <c r="H345" s="31">
        <v>7583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9">
        <f>D345/D397*100</f>
        <v>0.77663438583568778</v>
      </c>
    </row>
    <row r="346" spans="1:14">
      <c r="A346" s="258"/>
      <c r="B346" s="196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58"/>
      <c r="B347" s="196" t="s">
        <v>24</v>
      </c>
      <c r="C347" s="32">
        <v>13.830190999999999</v>
      </c>
      <c r="D347" s="32">
        <v>83.513446000000002</v>
      </c>
      <c r="E347" s="31">
        <v>78.384276999999997</v>
      </c>
      <c r="F347" s="31">
        <f>(D347-E347)/E347*100</f>
        <v>6.5436197108764613</v>
      </c>
      <c r="G347" s="31">
        <v>89</v>
      </c>
      <c r="H347" s="31">
        <v>165323.65437</v>
      </c>
      <c r="I347" s="31">
        <v>4</v>
      </c>
      <c r="J347" s="34">
        <v>1.6968000000000032</v>
      </c>
      <c r="K347" s="31">
        <v>61.935000000000002</v>
      </c>
      <c r="L347" s="31">
        <v>1.8955</v>
      </c>
      <c r="M347" s="31"/>
      <c r="N347" s="109">
        <f>D347/D399*100</f>
        <v>12.465596007105523</v>
      </c>
    </row>
    <row r="348" spans="1:14">
      <c r="A348" s="258"/>
      <c r="B348" s="196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3.6040000000000001</v>
      </c>
      <c r="M348" s="31"/>
      <c r="N348" s="109"/>
    </row>
    <row r="349" spans="1:14">
      <c r="A349" s="258"/>
      <c r="B349" s="196" t="s">
        <v>26</v>
      </c>
      <c r="C349" s="32">
        <v>0.59933999999999799</v>
      </c>
      <c r="D349" s="32">
        <v>24.951491999999998</v>
      </c>
      <c r="E349" s="31">
        <v>26.705573000000001</v>
      </c>
      <c r="F349" s="31">
        <f>(D349-E349)/E349*100</f>
        <v>-6.5682207979585492</v>
      </c>
      <c r="G349" s="31">
        <v>406</v>
      </c>
      <c r="H349" s="31">
        <v>262359.95079999999</v>
      </c>
      <c r="I349" s="31">
        <v>19</v>
      </c>
      <c r="J349" s="34">
        <v>0.59353999999999996</v>
      </c>
      <c r="K349" s="31">
        <v>2.7989899999999999</v>
      </c>
      <c r="L349" s="31">
        <v>7.3474779999999997</v>
      </c>
      <c r="M349" s="31">
        <f>(K349-L349)/L349*100</f>
        <v>-61.905432040762832</v>
      </c>
      <c r="N349" s="109">
        <f>D349/D401*100</f>
        <v>3.22885989923943</v>
      </c>
    </row>
    <row r="350" spans="1:14">
      <c r="A350" s="258"/>
      <c r="B350" s="196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58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58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58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40"/>
      <c r="B354" s="15" t="s">
        <v>31</v>
      </c>
      <c r="C354" s="16">
        <f t="shared" ref="C354:L354" si="73">C342+C344+C345+C346+C347+C348+C349+C350</f>
        <v>68.161524999999997</v>
      </c>
      <c r="D354" s="16">
        <f t="shared" si="73"/>
        <v>408.92298499999993</v>
      </c>
      <c r="E354" s="16">
        <f t="shared" si="73"/>
        <v>360.98212900000004</v>
      </c>
      <c r="F354" s="16">
        <f>(D354-E354)/E354*100</f>
        <v>13.280672960959757</v>
      </c>
      <c r="G354" s="16">
        <f t="shared" si="73"/>
        <v>3037</v>
      </c>
      <c r="H354" s="16">
        <f t="shared" si="73"/>
        <v>697801.8072889999</v>
      </c>
      <c r="I354" s="16">
        <f t="shared" si="73"/>
        <v>292</v>
      </c>
      <c r="J354" s="16">
        <f t="shared" si="73"/>
        <v>24.264986999999994</v>
      </c>
      <c r="K354" s="16">
        <f t="shared" si="73"/>
        <v>158.76427899999999</v>
      </c>
      <c r="L354" s="16">
        <f t="shared" si="73"/>
        <v>93.084272999999996</v>
      </c>
      <c r="M354" s="16">
        <f t="shared" ref="M354:M356" si="74">(K354-L354)/L354*100</f>
        <v>70.559723875159875</v>
      </c>
      <c r="N354" s="110">
        <f>D354/D406*100</f>
        <v>4.1738249913974963</v>
      </c>
    </row>
    <row r="355" spans="1:14" ht="15" thickTop="1" thickBot="1">
      <c r="A355" s="244" t="s">
        <v>43</v>
      </c>
      <c r="B355" s="18" t="s">
        <v>19</v>
      </c>
      <c r="C355" s="94">
        <v>7.22</v>
      </c>
      <c r="D355" s="94">
        <v>46.2</v>
      </c>
      <c r="E355" s="94">
        <v>49.31</v>
      </c>
      <c r="F355" s="111">
        <f>(D355-E355)/E355*100</f>
        <v>-6.3070371121476354</v>
      </c>
      <c r="G355" s="95">
        <v>460</v>
      </c>
      <c r="H355" s="95">
        <v>42371.23</v>
      </c>
      <c r="I355" s="95">
        <v>35</v>
      </c>
      <c r="J355" s="95">
        <v>1.71</v>
      </c>
      <c r="K355" s="95">
        <v>7.25</v>
      </c>
      <c r="L355" s="95">
        <v>2.41</v>
      </c>
      <c r="M355" s="111">
        <f t="shared" si="74"/>
        <v>200.8298755186722</v>
      </c>
      <c r="N355" s="112">
        <f>D355/D394*100</f>
        <v>0.74448533267934991</v>
      </c>
    </row>
    <row r="356" spans="1:14" ht="14.25" thickBot="1">
      <c r="A356" s="242"/>
      <c r="B356" s="196" t="s">
        <v>20</v>
      </c>
      <c r="C356" s="95">
        <v>3.29</v>
      </c>
      <c r="D356" s="95">
        <v>19.010000000000002</v>
      </c>
      <c r="E356" s="95">
        <v>20.010000000000002</v>
      </c>
      <c r="F356" s="31">
        <f>(D356-E356)/E356*100</f>
        <v>-4.9975012493753121</v>
      </c>
      <c r="G356" s="95">
        <v>248</v>
      </c>
      <c r="H356" s="95">
        <v>4960</v>
      </c>
      <c r="I356" s="95">
        <v>16</v>
      </c>
      <c r="J356" s="95">
        <v>0.69</v>
      </c>
      <c r="K356" s="95">
        <v>4.95</v>
      </c>
      <c r="L356" s="95">
        <v>0.94</v>
      </c>
      <c r="M356" s="31">
        <f t="shared" si="74"/>
        <v>426.59574468085106</v>
      </c>
      <c r="N356" s="109">
        <f>D356/D395*100</f>
        <v>0.98784872229752152</v>
      </c>
    </row>
    <row r="357" spans="1:14" ht="14.25" thickBot="1">
      <c r="A357" s="242"/>
      <c r="B357" s="196" t="s">
        <v>21</v>
      </c>
      <c r="C357" s="95">
        <v>1.74</v>
      </c>
      <c r="D357" s="95">
        <v>1.74</v>
      </c>
      <c r="E357" s="95"/>
      <c r="F357" s="31" t="e">
        <f>(D357-E357)/E357*100</f>
        <v>#DIV/0!</v>
      </c>
      <c r="G357" s="95">
        <v>2</v>
      </c>
      <c r="H357" s="95">
        <v>1226.46</v>
      </c>
      <c r="I357" s="95"/>
      <c r="J357" s="95"/>
      <c r="K357" s="95"/>
      <c r="L357" s="95"/>
      <c r="M357" s="31"/>
      <c r="N357" s="109">
        <f>D357/D396*100</f>
        <v>0.64651274407035775</v>
      </c>
    </row>
    <row r="358" spans="1:14" ht="14.25" thickBot="1">
      <c r="A358" s="242"/>
      <c r="B358" s="196" t="s">
        <v>22</v>
      </c>
      <c r="C358" s="95"/>
      <c r="D358" s="95"/>
      <c r="E358" s="95"/>
      <c r="F358" s="31" t="e">
        <f>(D358-E358)/E358*100</f>
        <v>#DIV/0!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42"/>
      <c r="B359" s="196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42"/>
      <c r="B360" s="196" t="s">
        <v>24</v>
      </c>
      <c r="C360" s="95"/>
      <c r="D360" s="95">
        <v>0.78</v>
      </c>
      <c r="E360" s="95"/>
      <c r="F360" s="31" t="e">
        <f>(D360-E360)/E360*100</f>
        <v>#DIV/0!</v>
      </c>
      <c r="G360" s="95">
        <v>1</v>
      </c>
      <c r="H360" s="95">
        <v>924</v>
      </c>
      <c r="I360" s="95"/>
      <c r="J360" s="95"/>
      <c r="K360" s="95"/>
      <c r="L360" s="95">
        <v>0.08</v>
      </c>
      <c r="M360" s="31">
        <f>(K360-L360)/L360*100</f>
        <v>-100</v>
      </c>
      <c r="N360" s="109">
        <f>D360/D399*100</f>
        <v>0.11642634032299791</v>
      </c>
    </row>
    <row r="361" spans="1:14" ht="14.25" thickBot="1">
      <c r="A361" s="242"/>
      <c r="B361" s="196" t="s">
        <v>25</v>
      </c>
      <c r="C361" s="95">
        <v>13.45</v>
      </c>
      <c r="D361" s="95">
        <v>312.24</v>
      </c>
      <c r="E361" s="95">
        <v>208.47</v>
      </c>
      <c r="F361" s="31">
        <f>(D361-E361)/E361*100</f>
        <v>49.77694632321198</v>
      </c>
      <c r="G361" s="95">
        <v>28</v>
      </c>
      <c r="H361" s="95">
        <v>5886.38</v>
      </c>
      <c r="I361" s="95">
        <v>154</v>
      </c>
      <c r="J361" s="95">
        <v>2.02</v>
      </c>
      <c r="K361" s="95">
        <v>20.41</v>
      </c>
      <c r="L361" s="95">
        <v>2.76</v>
      </c>
      <c r="M361" s="31">
        <f>(K361-L361)/L361*100</f>
        <v>639.49275362318838</v>
      </c>
      <c r="N361" s="109">
        <f>D361/D400*100</f>
        <v>19.278334955005541</v>
      </c>
    </row>
    <row r="362" spans="1:14" ht="14.25" thickBot="1">
      <c r="A362" s="242"/>
      <c r="B362" s="196" t="s">
        <v>26</v>
      </c>
      <c r="C362" s="95">
        <v>0.14000000000000001</v>
      </c>
      <c r="D362" s="95">
        <v>1.17</v>
      </c>
      <c r="E362" s="95">
        <v>0.42</v>
      </c>
      <c r="F362" s="31">
        <f>(D362-E362)/E362*100</f>
        <v>178.57142857142858</v>
      </c>
      <c r="G362" s="95">
        <v>98</v>
      </c>
      <c r="H362" s="95">
        <v>3710.86</v>
      </c>
      <c r="I362" s="95">
        <v>2</v>
      </c>
      <c r="J362" s="95"/>
      <c r="K362" s="95">
        <v>0.62</v>
      </c>
      <c r="L362" s="95">
        <v>0.56000000000000005</v>
      </c>
      <c r="M362" s="31">
        <f>(K362-L362)/L362*100</f>
        <v>10.714285714285703</v>
      </c>
      <c r="N362" s="109">
        <f>D362/D401*100</f>
        <v>0.15140441630144336</v>
      </c>
    </row>
    <row r="363" spans="1:14" ht="14.25" thickBot="1">
      <c r="A363" s="242"/>
      <c r="B363" s="196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42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42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42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43"/>
      <c r="B367" s="15" t="s">
        <v>31</v>
      </c>
      <c r="C367" s="16">
        <f t="shared" ref="C367:L367" si="75">C355+C357+C358+C359+C360+C361+C362+C363</f>
        <v>22.549999999999997</v>
      </c>
      <c r="D367" s="16">
        <f t="shared" si="75"/>
        <v>362.13000000000005</v>
      </c>
      <c r="E367" s="16">
        <f t="shared" si="75"/>
        <v>258.2</v>
      </c>
      <c r="F367" s="16">
        <f>(D367-E367)/E367*100</f>
        <v>40.251742835011648</v>
      </c>
      <c r="G367" s="16">
        <f t="shared" si="75"/>
        <v>589</v>
      </c>
      <c r="H367" s="16">
        <f t="shared" si="75"/>
        <v>54118.93</v>
      </c>
      <c r="I367" s="16">
        <f t="shared" si="75"/>
        <v>191</v>
      </c>
      <c r="J367" s="16">
        <f t="shared" si="75"/>
        <v>3.73</v>
      </c>
      <c r="K367" s="16">
        <f t="shared" si="75"/>
        <v>28.28</v>
      </c>
      <c r="L367" s="16">
        <f t="shared" si="75"/>
        <v>5.8100000000000005</v>
      </c>
      <c r="M367" s="16">
        <f>(K367-L367)/L367*100</f>
        <v>386.74698795180717</v>
      </c>
      <c r="N367" s="110">
        <f>D367/D406*100</f>
        <v>3.6962149342981436</v>
      </c>
    </row>
    <row r="368" spans="1:14" ht="14.25" thickTop="1">
      <c r="A368" s="238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39"/>
      <c r="B369" s="196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39"/>
      <c r="B370" s="196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39"/>
      <c r="B371" s="196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39"/>
      <c r="B372" s="196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39"/>
      <c r="B373" s="196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39"/>
      <c r="B374" s="196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>
        <v>79</v>
      </c>
      <c r="J374" s="33">
        <v>11.7</v>
      </c>
      <c r="K374" s="33">
        <v>37.4</v>
      </c>
      <c r="L374" s="33"/>
      <c r="M374" s="31" t="e">
        <f>(K374-L374)/L374*100</f>
        <v>#DIV/0!</v>
      </c>
      <c r="N374" s="114">
        <f>D374/D400*100</f>
        <v>0</v>
      </c>
    </row>
    <row r="375" spans="1:14">
      <c r="A375" s="239"/>
      <c r="B375" s="196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39"/>
      <c r="B376" s="196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39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39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39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40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79</v>
      </c>
      <c r="J380" s="16">
        <f t="shared" si="76"/>
        <v>11.7</v>
      </c>
      <c r="K380" s="16">
        <f t="shared" si="76"/>
        <v>37.4</v>
      </c>
      <c r="L380" s="16">
        <f t="shared" si="76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38" t="s">
        <v>119</v>
      </c>
      <c r="B381" s="18" t="s">
        <v>19</v>
      </c>
      <c r="C381" s="34">
        <v>59.953836000000003</v>
      </c>
      <c r="D381" s="34">
        <v>324.10528199999999</v>
      </c>
      <c r="E381" s="34"/>
      <c r="F381" s="34" t="e">
        <f t="shared" si="77"/>
        <v>#DIV/0!</v>
      </c>
      <c r="G381" s="34">
        <v>2500</v>
      </c>
      <c r="H381" s="34">
        <v>293809.285775</v>
      </c>
      <c r="I381" s="34">
        <v>377</v>
      </c>
      <c r="J381" s="34">
        <v>41.13561</v>
      </c>
      <c r="K381" s="34">
        <v>176.06039699999999</v>
      </c>
      <c r="L381" s="34"/>
      <c r="M381" s="34" t="e">
        <f>(K381-L381)/L381*100</f>
        <v>#DIV/0!</v>
      </c>
      <c r="N381" s="114" t="e">
        <f>D381/D407*100</f>
        <v>#DIV/0!</v>
      </c>
    </row>
    <row r="382" spans="1:14">
      <c r="A382" s="239"/>
      <c r="B382" s="196" t="s">
        <v>20</v>
      </c>
      <c r="C382" s="34">
        <v>21.011631000000001</v>
      </c>
      <c r="D382" s="34">
        <v>97.402831000000006</v>
      </c>
      <c r="E382" s="34"/>
      <c r="F382" s="31" t="e">
        <f t="shared" si="77"/>
        <v>#DIV/0!</v>
      </c>
      <c r="G382" s="34">
        <v>1162</v>
      </c>
      <c r="H382" s="34">
        <v>23220</v>
      </c>
      <c r="I382" s="34">
        <v>161</v>
      </c>
      <c r="J382" s="34">
        <v>4.5413709999999998</v>
      </c>
      <c r="K382" s="34">
        <v>36.577101999999996</v>
      </c>
      <c r="L382" s="34"/>
      <c r="M382" s="31" t="e">
        <f>(K382-L382)/L382*100</f>
        <v>#DIV/0!</v>
      </c>
      <c r="N382" s="114"/>
    </row>
    <row r="383" spans="1:14">
      <c r="A383" s="239"/>
      <c r="B383" s="196" t="s">
        <v>21</v>
      </c>
      <c r="C383" s="34">
        <v>0</v>
      </c>
      <c r="D383" s="34">
        <v>0.19811300000000004</v>
      </c>
      <c r="E383" s="34"/>
      <c r="F383" s="31" t="e">
        <f t="shared" si="77"/>
        <v>#DIV/0!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/>
      <c r="M383" s="31" t="e">
        <f>(K383-L383)/L383*100</f>
        <v>#DIV/0!</v>
      </c>
      <c r="N383" s="114"/>
    </row>
    <row r="384" spans="1:14">
      <c r="A384" s="239"/>
      <c r="B384" s="196" t="s">
        <v>22</v>
      </c>
      <c r="C384" s="34">
        <v>1.0800270000000001</v>
      </c>
      <c r="D384" s="34">
        <v>7.4769219999999992</v>
      </c>
      <c r="E384" s="34"/>
      <c r="F384" s="31" t="e">
        <f t="shared" si="77"/>
        <v>#DIV/0!</v>
      </c>
      <c r="G384" s="34">
        <v>589</v>
      </c>
      <c r="H384" s="34">
        <v>114518.72</v>
      </c>
      <c r="I384" s="34">
        <v>1</v>
      </c>
      <c r="J384" s="34">
        <v>0.22713</v>
      </c>
      <c r="K384" s="34">
        <v>0.22713</v>
      </c>
      <c r="L384" s="34"/>
      <c r="M384" s="31" t="e">
        <f>(K384-L384)/L384*100</f>
        <v>#DIV/0!</v>
      </c>
      <c r="N384" s="114"/>
    </row>
    <row r="385" spans="1:14">
      <c r="A385" s="239"/>
      <c r="B385" s="196" t="s">
        <v>23</v>
      </c>
      <c r="C385" s="34">
        <v>0</v>
      </c>
      <c r="D385" s="34">
        <v>1.1132E-2</v>
      </c>
      <c r="E385" s="34"/>
      <c r="F385" s="34" t="e">
        <f t="shared" si="77"/>
        <v>#DIV/0!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/>
      <c r="M385" s="31" t="e">
        <f t="shared" ref="M385:M392" si="78">(K385-L385)/L385*100</f>
        <v>#DIV/0!</v>
      </c>
      <c r="N385" s="114"/>
    </row>
    <row r="386" spans="1:14">
      <c r="A386" s="239"/>
      <c r="B386" s="196" t="s">
        <v>24</v>
      </c>
      <c r="C386" s="34">
        <v>10.076085000000001</v>
      </c>
      <c r="D386" s="34">
        <v>97.223269000000002</v>
      </c>
      <c r="E386" s="34"/>
      <c r="F386" s="31" t="e">
        <f t="shared" si="77"/>
        <v>#DIV/0!</v>
      </c>
      <c r="G386" s="34">
        <v>727</v>
      </c>
      <c r="H386" s="34">
        <v>17034.14</v>
      </c>
      <c r="I386" s="34">
        <v>1</v>
      </c>
      <c r="J386" s="34">
        <v>0</v>
      </c>
      <c r="K386" s="34">
        <v>0.33160000000000006</v>
      </c>
      <c r="L386" s="34"/>
      <c r="M386" s="31" t="e">
        <f t="shared" si="78"/>
        <v>#DIV/0!</v>
      </c>
      <c r="N386" s="114"/>
    </row>
    <row r="387" spans="1:14">
      <c r="A387" s="239"/>
      <c r="B387" s="196" t="s">
        <v>25</v>
      </c>
      <c r="C387" s="33"/>
      <c r="D387" s="33"/>
      <c r="E387" s="33"/>
      <c r="F387" s="31" t="e">
        <f t="shared" si="77"/>
        <v>#DIV/0!</v>
      </c>
      <c r="G387" s="33"/>
      <c r="H387" s="33"/>
      <c r="I387" s="33"/>
      <c r="J387" s="33"/>
      <c r="K387" s="33"/>
      <c r="L387" s="33"/>
      <c r="M387" s="31" t="e">
        <f t="shared" si="78"/>
        <v>#DIV/0!</v>
      </c>
      <c r="N387" s="114" t="e">
        <f>D387/D413*100</f>
        <v>#VALUE!</v>
      </c>
    </row>
    <row r="388" spans="1:14">
      <c r="A388" s="239"/>
      <c r="B388" s="196" t="s">
        <v>26</v>
      </c>
      <c r="C388" s="34">
        <v>8.145759</v>
      </c>
      <c r="D388" s="34">
        <v>19.722476</v>
      </c>
      <c r="E388" s="34"/>
      <c r="F388" s="31" t="e">
        <f t="shared" si="77"/>
        <v>#DIV/0!</v>
      </c>
      <c r="G388" s="34">
        <v>999</v>
      </c>
      <c r="H388" s="34">
        <v>69433.37</v>
      </c>
      <c r="I388" s="34">
        <v>21</v>
      </c>
      <c r="J388" s="34">
        <v>1.1660140000000001</v>
      </c>
      <c r="K388" s="34">
        <v>2.4590540000000001</v>
      </c>
      <c r="L388" s="34"/>
      <c r="M388" s="31" t="e">
        <f t="shared" si="78"/>
        <v>#DIV/0!</v>
      </c>
      <c r="N388" s="114"/>
    </row>
    <row r="389" spans="1:14">
      <c r="A389" s="239"/>
      <c r="B389" s="196" t="s">
        <v>27</v>
      </c>
      <c r="C389" s="34">
        <v>1.1025940000000001</v>
      </c>
      <c r="D389" s="34">
        <v>1.697972</v>
      </c>
      <c r="E389" s="34"/>
      <c r="F389" s="34" t="e">
        <f t="shared" si="77"/>
        <v>#DIV/0!</v>
      </c>
      <c r="G389" s="34">
        <v>3</v>
      </c>
      <c r="H389" s="34">
        <v>77.8</v>
      </c>
      <c r="I389" s="34">
        <v>0</v>
      </c>
      <c r="J389" s="34">
        <v>0</v>
      </c>
      <c r="K389" s="34">
        <v>0</v>
      </c>
      <c r="L389" s="34"/>
      <c r="M389" s="31" t="e">
        <f t="shared" si="78"/>
        <v>#DIV/0!</v>
      </c>
      <c r="N389" s="114"/>
    </row>
    <row r="390" spans="1:14">
      <c r="A390" s="239"/>
      <c r="B390" s="14" t="s">
        <v>28</v>
      </c>
      <c r="C390" s="34"/>
      <c r="D390" s="34"/>
      <c r="E390" s="34"/>
      <c r="F390" s="31" t="e">
        <f t="shared" si="77"/>
        <v>#DIV/0!</v>
      </c>
      <c r="G390" s="34"/>
      <c r="H390" s="34"/>
      <c r="I390" s="34"/>
      <c r="J390" s="34"/>
      <c r="K390" s="34"/>
      <c r="L390" s="34"/>
      <c r="M390" s="31" t="e">
        <f t="shared" si="78"/>
        <v>#DIV/0!</v>
      </c>
      <c r="N390" s="114"/>
    </row>
    <row r="391" spans="1:14">
      <c r="A391" s="239"/>
      <c r="B391" s="14" t="s">
        <v>29</v>
      </c>
      <c r="C391" s="34">
        <v>0</v>
      </c>
      <c r="D391" s="34">
        <v>7.2641999999999998E-2</v>
      </c>
      <c r="E391" s="34"/>
      <c r="F391" s="31" t="e">
        <f t="shared" si="77"/>
        <v>#DIV/0!</v>
      </c>
      <c r="G391" s="34">
        <v>0</v>
      </c>
      <c r="H391" s="34">
        <v>0</v>
      </c>
      <c r="I391" s="34"/>
      <c r="J391" s="34"/>
      <c r="K391" s="34"/>
      <c r="L391" s="34"/>
      <c r="M391" s="31" t="e">
        <f t="shared" si="78"/>
        <v>#DIV/0!</v>
      </c>
      <c r="N391" s="114"/>
    </row>
    <row r="392" spans="1:14">
      <c r="A392" s="239"/>
      <c r="B392" s="14" t="s">
        <v>30</v>
      </c>
      <c r="C392" s="34">
        <v>1.1025940000000001</v>
      </c>
      <c r="D392" s="34">
        <v>1.6253299999999999</v>
      </c>
      <c r="E392" s="34"/>
      <c r="F392" s="31" t="e">
        <f t="shared" si="77"/>
        <v>#DIV/0!</v>
      </c>
      <c r="G392" s="34">
        <v>3</v>
      </c>
      <c r="H392" s="34">
        <v>77.8</v>
      </c>
      <c r="I392" s="34">
        <v>0</v>
      </c>
      <c r="J392" s="34">
        <v>0</v>
      </c>
      <c r="K392" s="34">
        <v>0</v>
      </c>
      <c r="L392" s="34"/>
      <c r="M392" s="31" t="e">
        <f t="shared" si="78"/>
        <v>#DIV/0!</v>
      </c>
      <c r="N392" s="114"/>
    </row>
    <row r="393" spans="1:14" ht="14.25" thickBot="1">
      <c r="A393" s="240"/>
      <c r="B393" s="15" t="s">
        <v>31</v>
      </c>
      <c r="C393" s="16">
        <f t="shared" ref="C393:D393" si="79">C381+C383+C384+C385+C386+C387+C388+C389</f>
        <v>80.358300999999997</v>
      </c>
      <c r="D393" s="16">
        <f t="shared" si="79"/>
        <v>450.43516599999992</v>
      </c>
      <c r="E393" s="16">
        <f t="shared" ref="E393" si="80">E381+E383+E384+E385+E386+E387+E388+E389</f>
        <v>0</v>
      </c>
      <c r="F393" s="16" t="e">
        <f t="shared" si="77"/>
        <v>#DIV/0!</v>
      </c>
      <c r="G393" s="16">
        <f t="shared" ref="G393:K393" si="81">G381+G383+G384+G385+G386+G387+G388+G389</f>
        <v>4822</v>
      </c>
      <c r="H393" s="16">
        <f t="shared" si="81"/>
        <v>494993.91577499994</v>
      </c>
      <c r="I393" s="16">
        <f t="shared" si="81"/>
        <v>400</v>
      </c>
      <c r="J393" s="16">
        <f t="shared" si="81"/>
        <v>42.528753999999999</v>
      </c>
      <c r="K393" s="16">
        <f t="shared" si="81"/>
        <v>179.078181</v>
      </c>
      <c r="L393" s="16">
        <f t="shared" ref="L393" si="82">L381+L383+L384+L385+L386+L387+L388+L389</f>
        <v>0</v>
      </c>
      <c r="M393" s="16" t="e">
        <f>(K393-L393)/L393*100</f>
        <v>#DIV/0!</v>
      </c>
      <c r="N393" s="110">
        <f>D393/D406*100</f>
        <v>4.5975345525150164</v>
      </c>
    </row>
    <row r="394" spans="1:14" ht="15" thickTop="1" thickBot="1">
      <c r="A394" s="258" t="s">
        <v>49</v>
      </c>
      <c r="B394" s="198" t="s">
        <v>19</v>
      </c>
      <c r="C394" s="32">
        <f>C225+C238+C251+C264+C277+C290+C303+C316+C329+C342+C355+C368+C381</f>
        <v>1178.3852790000001</v>
      </c>
      <c r="D394" s="32">
        <f t="shared" ref="D394:E394" si="83">D225+D238+D251+D264+D277+D290+D303+D316+D329+D342+D355+D368+D381</f>
        <v>6205.6293081999993</v>
      </c>
      <c r="E394" s="32">
        <f t="shared" si="83"/>
        <v>5009.5807320000013</v>
      </c>
      <c r="F394" s="32">
        <f t="shared" si="77"/>
        <v>23.875223101205385</v>
      </c>
      <c r="G394" s="32">
        <f>G225+G238+G251+G264+G277+G290+G303+G316+G329+G342+G355+G368+G381</f>
        <v>43803</v>
      </c>
      <c r="H394" s="32">
        <f t="shared" ref="H394:I394" si="84">H225+H238+H251+H264+H277+H290+H303+H316+H329+H342+H355+H368+H381</f>
        <v>5950492.4677829994</v>
      </c>
      <c r="I394" s="32">
        <f t="shared" si="84"/>
        <v>4068</v>
      </c>
      <c r="J394" s="32">
        <f>J225+J238+J251+J264+J277+J290+J303+J316+J329+J342+J355+J368+J381</f>
        <v>690.14604900000006</v>
      </c>
      <c r="K394" s="32">
        <f t="shared" ref="K394" si="85">K225+K238+K251+K264+K277+K290+K303+K316+K329+K342+K355+K368+K381</f>
        <v>3177.7053430000005</v>
      </c>
      <c r="L394" s="32">
        <f>L225+L238+L251+L264+L277+L290+L303+L316+L329+L342+L355+L368+L381</f>
        <v>1836.5804110000001</v>
      </c>
      <c r="M394" s="32">
        <f t="shared" ref="M394:M406" si="86">(K394-L394)/L394*100</f>
        <v>73.022935667149525</v>
      </c>
      <c r="N394" s="113">
        <f>D394/D406*100</f>
        <v>63.340070487634527</v>
      </c>
    </row>
    <row r="395" spans="1:14" ht="14.25" thickBot="1">
      <c r="A395" s="242"/>
      <c r="B395" s="196" t="s">
        <v>20</v>
      </c>
      <c r="C395" s="32">
        <f>C226+C239+C252+C265+C278+C291+C304+C317+C330+C343+C356+C369+C382</f>
        <v>377.15767300000005</v>
      </c>
      <c r="D395" s="32">
        <f t="shared" ref="D395:E395" si="87">D226+D239+D252+D265+D278+D291+D304+D317+D330+D343+D356+D369+D382</f>
        <v>1924.3837210000002</v>
      </c>
      <c r="E395" s="32">
        <f t="shared" si="87"/>
        <v>1760.7706440000002</v>
      </c>
      <c r="F395" s="31">
        <f t="shared" si="77"/>
        <v>9.2921288503717214</v>
      </c>
      <c r="G395" s="32">
        <f>G226+G239+G252+G265+G278+G291+G304+G317+G330+G343+G356+G369+G382</f>
        <v>22558</v>
      </c>
      <c r="H395" s="32">
        <f t="shared" ref="H395:I395" si="88">H226+H239+H252+H265+H278+H291+H304+H317+H330+H343+H356+H369+H382</f>
        <v>450680</v>
      </c>
      <c r="I395" s="32">
        <f t="shared" si="88"/>
        <v>2248</v>
      </c>
      <c r="J395" s="32">
        <f>J226+J239+J252+J265+J278+J291+J304+J317+J330+J343+J356+J369+J382</f>
        <v>294.56750800000003</v>
      </c>
      <c r="K395" s="32">
        <f t="shared" ref="K395" si="89">K226+K239+K252+K265+K278+K291+K304+K317+K330+K343+K356+K369+K382</f>
        <v>1201.0302469999999</v>
      </c>
      <c r="L395" s="32">
        <f>L226+L239+L252+L265+L278+L291+L304+L317+L330+L343+L356+L369+L382</f>
        <v>707.14317799999981</v>
      </c>
      <c r="M395" s="31">
        <f t="shared" si="86"/>
        <v>69.842584127991159</v>
      </c>
      <c r="N395" s="109">
        <f>D395/D406*100</f>
        <v>19.641940322205926</v>
      </c>
    </row>
    <row r="396" spans="1:14" ht="14.25" thickBot="1">
      <c r="A396" s="242"/>
      <c r="B396" s="196" t="s">
        <v>21</v>
      </c>
      <c r="C396" s="32">
        <f t="shared" ref="C396:E405" si="90">C227+C240+C253+C266+C279+C292+C305+C318+C331+C344+C357+C370+C383</f>
        <v>41.430289000000023</v>
      </c>
      <c r="D396" s="32">
        <f t="shared" si="90"/>
        <v>269.13622600000002</v>
      </c>
      <c r="E396" s="32">
        <f t="shared" si="90"/>
        <v>171.53666199999998</v>
      </c>
      <c r="F396" s="31">
        <f t="shared" si="77"/>
        <v>56.897203700979126</v>
      </c>
      <c r="G396" s="32">
        <f t="shared" ref="G396:I396" si="91">G227+G240+G253+G266+G279+G292+G305+G318+G331+G344+G357+G370+G383</f>
        <v>583</v>
      </c>
      <c r="H396" s="32">
        <f t="shared" si="91"/>
        <v>227432.01381100001</v>
      </c>
      <c r="I396" s="32">
        <f t="shared" si="91"/>
        <v>21</v>
      </c>
      <c r="J396" s="32">
        <f t="shared" ref="J396:L396" si="92">J227+J240+J253+J266+J279+J292+J305+J318+J331+J344+J357+J370+J383</f>
        <v>2.1866800000000026</v>
      </c>
      <c r="K396" s="32">
        <f t="shared" si="92"/>
        <v>30.136180000000003</v>
      </c>
      <c r="L396" s="32">
        <f t="shared" si="92"/>
        <v>28.279999999999998</v>
      </c>
      <c r="M396" s="31">
        <f t="shared" si="86"/>
        <v>6.5635785007072327</v>
      </c>
      <c r="N396" s="109">
        <f>D396/D406*100</f>
        <v>2.7470392894867595</v>
      </c>
    </row>
    <row r="397" spans="1:14" ht="14.25" thickBot="1">
      <c r="A397" s="242"/>
      <c r="B397" s="196" t="s">
        <v>22</v>
      </c>
      <c r="C397" s="32">
        <f t="shared" si="90"/>
        <v>27.216339000000008</v>
      </c>
      <c r="D397" s="32">
        <f t="shared" si="90"/>
        <v>197.75740400000001</v>
      </c>
      <c r="E397" s="32">
        <f t="shared" si="90"/>
        <v>91.211010999999985</v>
      </c>
      <c r="F397" s="31">
        <f t="shared" si="77"/>
        <v>116.81308192055894</v>
      </c>
      <c r="G397" s="32">
        <f t="shared" ref="G397:I397" si="93">G228+G241+G254+G267+G280+G293+G306+G319+G332+G345+G358+G371+G384</f>
        <v>11997</v>
      </c>
      <c r="H397" s="32">
        <f t="shared" si="93"/>
        <v>319435.67000000004</v>
      </c>
      <c r="I397" s="32">
        <f t="shared" si="93"/>
        <v>69</v>
      </c>
      <c r="J397" s="32">
        <f t="shared" ref="J397:L397" si="94">J228+J241+J254+J267+J280+J293+J306+J319+J332+J345+J358+J371+J384</f>
        <v>4.4106300000000003</v>
      </c>
      <c r="K397" s="32">
        <f t="shared" si="94"/>
        <v>22.116329999999994</v>
      </c>
      <c r="L397" s="32">
        <f t="shared" si="94"/>
        <v>18.945</v>
      </c>
      <c r="M397" s="31">
        <f t="shared" si="86"/>
        <v>16.739667458432272</v>
      </c>
      <c r="N397" s="109">
        <f>D397/D406*100</f>
        <v>2.0184847155243459</v>
      </c>
    </row>
    <row r="398" spans="1:14" ht="14.25" thickBot="1">
      <c r="A398" s="242"/>
      <c r="B398" s="196" t="s">
        <v>23</v>
      </c>
      <c r="C398" s="32">
        <f t="shared" si="90"/>
        <v>3.6726670000000006</v>
      </c>
      <c r="D398" s="32">
        <f t="shared" si="90"/>
        <v>47.374420000000008</v>
      </c>
      <c r="E398" s="32">
        <f t="shared" si="90"/>
        <v>40.560898999999999</v>
      </c>
      <c r="F398" s="31">
        <f t="shared" si="77"/>
        <v>16.798249466807942</v>
      </c>
      <c r="G398" s="32">
        <f t="shared" ref="G398:I398" si="95">G229+G242+G255+G268+G281+G294+G307+G320+G333+G346+G359+G372+G385</f>
        <v>256</v>
      </c>
      <c r="H398" s="32">
        <f t="shared" si="95"/>
        <v>188505.74040000001</v>
      </c>
      <c r="I398" s="32">
        <f t="shared" si="95"/>
        <v>1</v>
      </c>
      <c r="J398" s="32">
        <f t="shared" ref="J398:L398" si="96">J229+J242+J255+J268+J281+J294+J307+J320+J333+J346+J359+J372+J385</f>
        <v>0</v>
      </c>
      <c r="K398" s="32">
        <f t="shared" si="96"/>
        <v>0</v>
      </c>
      <c r="L398" s="32">
        <f t="shared" si="96"/>
        <v>0</v>
      </c>
      <c r="M398" s="31" t="e">
        <f t="shared" si="86"/>
        <v>#DIV/0!</v>
      </c>
      <c r="N398" s="109">
        <f>D398/D406*100</f>
        <v>0.48354469032588482</v>
      </c>
    </row>
    <row r="399" spans="1:14" ht="14.25" thickBot="1">
      <c r="A399" s="242"/>
      <c r="B399" s="196" t="s">
        <v>24</v>
      </c>
      <c r="C399" s="32">
        <f t="shared" si="90"/>
        <v>159.98111400000002</v>
      </c>
      <c r="D399" s="32">
        <f t="shared" si="90"/>
        <v>669.95148849999987</v>
      </c>
      <c r="E399" s="32">
        <f t="shared" si="90"/>
        <v>386.40633100000002</v>
      </c>
      <c r="F399" s="31">
        <f t="shared" si="77"/>
        <v>73.380049640025135</v>
      </c>
      <c r="G399" s="32">
        <f t="shared" ref="G399:I399" si="97">G230+G243+G256+G269+G282+G295+G308+G321+G334+G347+G360+G373+G386</f>
        <v>2125</v>
      </c>
      <c r="H399" s="32">
        <f t="shared" si="97"/>
        <v>833736.0593790001</v>
      </c>
      <c r="I399" s="32">
        <f t="shared" si="97"/>
        <v>237</v>
      </c>
      <c r="J399" s="32">
        <f t="shared" ref="J399:L399" si="98">J230+J243+J256+J269+J282+J295+J308+J321+J334+J347+J360+J373+J386</f>
        <v>135.81696499999998</v>
      </c>
      <c r="K399" s="32">
        <f t="shared" si="98"/>
        <v>438.08279099999993</v>
      </c>
      <c r="L399" s="32">
        <f t="shared" si="98"/>
        <v>121.36490200000001</v>
      </c>
      <c r="M399" s="31">
        <f t="shared" si="86"/>
        <v>260.96332941462748</v>
      </c>
      <c r="N399" s="109">
        <f>D399/D406*100</f>
        <v>6.8381097866759735</v>
      </c>
    </row>
    <row r="400" spans="1:14" ht="14.25" thickBot="1">
      <c r="A400" s="242"/>
      <c r="B400" s="196" t="s">
        <v>25</v>
      </c>
      <c r="C400" s="32">
        <f t="shared" si="90"/>
        <v>137.48671800000002</v>
      </c>
      <c r="D400" s="32">
        <f t="shared" si="90"/>
        <v>1619.6419489999998</v>
      </c>
      <c r="E400" s="32">
        <f t="shared" si="90"/>
        <v>1167.854959</v>
      </c>
      <c r="F400" s="31">
        <f t="shared" si="77"/>
        <v>38.685196866128976</v>
      </c>
      <c r="G400" s="32">
        <f t="shared" ref="G400:I400" si="99">G231+G244+G257+G270+G283+G296+G309+G322+G335+G348+G361+G374+G387</f>
        <v>414</v>
      </c>
      <c r="H400" s="32">
        <f t="shared" si="99"/>
        <v>32738.499715999998</v>
      </c>
      <c r="I400" s="32">
        <f t="shared" si="99"/>
        <v>1408</v>
      </c>
      <c r="J400" s="32">
        <f t="shared" ref="J400:L400" si="100">J231+J244+J257+J270+J283+J296+J309+J322+J335+J348+J361+J374+J387</f>
        <v>148.63653600000004</v>
      </c>
      <c r="K400" s="32">
        <f t="shared" si="100"/>
        <v>798.60534499999994</v>
      </c>
      <c r="L400" s="32">
        <f t="shared" si="100"/>
        <v>395.57985000000002</v>
      </c>
      <c r="M400" s="31">
        <f t="shared" si="86"/>
        <v>101.88221038053375</v>
      </c>
      <c r="N400" s="109">
        <f>D400/D406*100</f>
        <v>16.531479745145532</v>
      </c>
    </row>
    <row r="401" spans="1:14" ht="14.25" thickBot="1">
      <c r="A401" s="242"/>
      <c r="B401" s="196" t="s">
        <v>26</v>
      </c>
      <c r="C401" s="32">
        <f t="shared" si="90"/>
        <v>113.84678399999979</v>
      </c>
      <c r="D401" s="32">
        <f t="shared" si="90"/>
        <v>772.76477699999975</v>
      </c>
      <c r="E401" s="32">
        <f t="shared" si="90"/>
        <v>905.02638699999966</v>
      </c>
      <c r="F401" s="31">
        <f t="shared" si="77"/>
        <v>-14.614116439016042</v>
      </c>
      <c r="G401" s="32">
        <f t="shared" ref="G401:I401" si="101">G232+G245+G258+G271+G284+G297+G310+G323+G336+G349+G362+G375+G388</f>
        <v>39367</v>
      </c>
      <c r="H401" s="32">
        <f t="shared" si="101"/>
        <v>7840131.6410761178</v>
      </c>
      <c r="I401" s="32">
        <f t="shared" si="101"/>
        <v>924</v>
      </c>
      <c r="J401" s="32">
        <f t="shared" ref="J401:L401" si="102">J232+J245+J258+J271+J284+J297+J310+J323+J336+J349+J362+J375+J388</f>
        <v>43.019804999999991</v>
      </c>
      <c r="K401" s="32">
        <f t="shared" si="102"/>
        <v>230.60550299999997</v>
      </c>
      <c r="L401" s="32">
        <f t="shared" si="102"/>
        <v>189.42354699999999</v>
      </c>
      <c r="M401" s="31">
        <f t="shared" si="86"/>
        <v>21.74067408842259</v>
      </c>
      <c r="N401" s="109">
        <f>D401/D406*100</f>
        <v>7.887511969312051</v>
      </c>
    </row>
    <row r="402" spans="1:14" ht="14.25" thickBot="1">
      <c r="A402" s="242"/>
      <c r="B402" s="196" t="s">
        <v>27</v>
      </c>
      <c r="C402" s="32">
        <f t="shared" si="90"/>
        <v>7.5655849999999996</v>
      </c>
      <c r="D402" s="32">
        <f t="shared" si="90"/>
        <v>15.064292</v>
      </c>
      <c r="E402" s="32">
        <f t="shared" si="90"/>
        <v>12.802547000000001</v>
      </c>
      <c r="F402" s="31">
        <f t="shared" si="77"/>
        <v>17.666367481408187</v>
      </c>
      <c r="G402" s="32">
        <f t="shared" ref="G402:I402" si="103">G233+G246+G259+G272+G285+G298+G311+G324+G337+G350+G363+G376+G389</f>
        <v>10</v>
      </c>
      <c r="H402" s="32">
        <f t="shared" si="103"/>
        <v>3361.6839450000002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9">
        <f>D402/D406*100</f>
        <v>0.15375931589492184</v>
      </c>
    </row>
    <row r="403" spans="1:14" ht="14.25" thickBot="1">
      <c r="A403" s="242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31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9">
        <f>D403/D406*100</f>
        <v>0</v>
      </c>
    </row>
    <row r="404" spans="1:14" ht="14.25" thickBot="1">
      <c r="A404" s="242"/>
      <c r="B404" s="14" t="s">
        <v>29</v>
      </c>
      <c r="C404" s="32">
        <f t="shared" si="90"/>
        <v>6.4619799999999996</v>
      </c>
      <c r="D404" s="32">
        <f t="shared" si="90"/>
        <v>7.9497159999999996</v>
      </c>
      <c r="E404" s="32">
        <f t="shared" si="90"/>
        <v>5.8301879999999997</v>
      </c>
      <c r="F404" s="31">
        <f t="shared" si="77"/>
        <v>36.354367989505654</v>
      </c>
      <c r="G404" s="32">
        <f t="shared" ref="G404:I404" si="107">G235+G248+G261+G274+G287+G300+G313+G326+G339+G352+G365+G378+G391</f>
        <v>4</v>
      </c>
      <c r="H404" s="32">
        <f t="shared" si="107"/>
        <v>3033.21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9">
        <f>D404/D406*100</f>
        <v>8.1141741923146105E-2</v>
      </c>
    </row>
    <row r="405" spans="1:14" ht="14.25" thickBot="1">
      <c r="A405" s="242"/>
      <c r="B405" s="14" t="s">
        <v>30</v>
      </c>
      <c r="C405" s="32">
        <f t="shared" si="90"/>
        <v>1.1025940000000001</v>
      </c>
      <c r="D405" s="32">
        <f t="shared" si="90"/>
        <v>7.1135650000000004</v>
      </c>
      <c r="E405" s="32">
        <f t="shared" si="90"/>
        <v>7.4251889999999996</v>
      </c>
      <c r="F405" s="31">
        <f t="shared" si="77"/>
        <v>-4.1968494000623986</v>
      </c>
      <c r="G405" s="32">
        <f t="shared" ref="G405:I405" si="109">G236+G249+G262+G275+G288+G301+G314+G327+G340+G353+G366+G379+G392</f>
        <v>6</v>
      </c>
      <c r="H405" s="32">
        <f t="shared" si="109"/>
        <v>328.47394500000001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9">
        <f>D405/D406*100</f>
        <v>7.2607254823131406E-2</v>
      </c>
    </row>
    <row r="406" spans="1:14" ht="14.25" thickBot="1">
      <c r="A406" s="243"/>
      <c r="B406" s="15" t="s">
        <v>31</v>
      </c>
      <c r="C406" s="16">
        <f t="shared" ref="C406:L406" si="111">C394+C396+C397+C398+C399+C400+C401+C402</f>
        <v>1669.5847750000003</v>
      </c>
      <c r="D406" s="16">
        <f t="shared" si="111"/>
        <v>9797.319864699999</v>
      </c>
      <c r="E406" s="16">
        <f t="shared" si="111"/>
        <v>7784.9795280000017</v>
      </c>
      <c r="F406" s="16">
        <f t="shared" si="77"/>
        <v>25.84901256916956</v>
      </c>
      <c r="G406" s="16">
        <f t="shared" si="111"/>
        <v>98555</v>
      </c>
      <c r="H406" s="16">
        <f t="shared" si="111"/>
        <v>15395833.776110116</v>
      </c>
      <c r="I406" s="16">
        <f t="shared" si="111"/>
        <v>6728</v>
      </c>
      <c r="J406" s="16">
        <f t="shared" si="111"/>
        <v>1024.2166649999999</v>
      </c>
      <c r="K406" s="16">
        <f t="shared" si="111"/>
        <v>4697.2514920000003</v>
      </c>
      <c r="L406" s="16">
        <f t="shared" si="111"/>
        <v>2590.17371</v>
      </c>
      <c r="M406" s="16">
        <f t="shared" si="86"/>
        <v>81.348898487584464</v>
      </c>
      <c r="N406" s="110">
        <f>D406/D406*100</f>
        <v>100</v>
      </c>
    </row>
    <row r="407" spans="1:14" ht="14.25" thickTop="1"/>
    <row r="409" spans="1:14">
      <c r="A409" s="208" t="s">
        <v>125</v>
      </c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</row>
    <row r="410" spans="1:14">
      <c r="A410" s="208"/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</row>
    <row r="411" spans="1:14" ht="14.25" thickBot="1">
      <c r="A411" s="241" t="str">
        <f>A3</f>
        <v>财字3号表                                             （2023年5月）                                           单位：万元</v>
      </c>
      <c r="B411" s="241"/>
      <c r="C411" s="241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</row>
    <row r="412" spans="1:14" ht="14.25" thickBot="1">
      <c r="A412" s="263" t="s">
        <v>2</v>
      </c>
      <c r="B412" s="37" t="s">
        <v>3</v>
      </c>
      <c r="C412" s="246" t="s">
        <v>4</v>
      </c>
      <c r="D412" s="246"/>
      <c r="E412" s="246"/>
      <c r="F412" s="247"/>
      <c r="G412" s="210" t="s">
        <v>5</v>
      </c>
      <c r="H412" s="247"/>
      <c r="I412" s="210" t="s">
        <v>6</v>
      </c>
      <c r="J412" s="248"/>
      <c r="K412" s="248"/>
      <c r="L412" s="248"/>
      <c r="M412" s="248"/>
      <c r="N412" s="267" t="s">
        <v>7</v>
      </c>
    </row>
    <row r="413" spans="1:14" ht="14.25" thickBot="1">
      <c r="A413" s="263"/>
      <c r="B413" s="24" t="s">
        <v>8</v>
      </c>
      <c r="C413" s="252" t="s">
        <v>9</v>
      </c>
      <c r="D413" s="252" t="s">
        <v>10</v>
      </c>
      <c r="E413" s="252" t="s">
        <v>11</v>
      </c>
      <c r="F413" s="196" t="s">
        <v>12</v>
      </c>
      <c r="G413" s="252" t="s">
        <v>13</v>
      </c>
      <c r="H413" s="252" t="s">
        <v>14</v>
      </c>
      <c r="I413" s="196" t="s">
        <v>13</v>
      </c>
      <c r="J413" s="249" t="s">
        <v>15</v>
      </c>
      <c r="K413" s="250"/>
      <c r="L413" s="251"/>
      <c r="M413" s="97" t="s">
        <v>12</v>
      </c>
      <c r="N413" s="268"/>
    </row>
    <row r="414" spans="1:14" ht="14.25" thickBot="1">
      <c r="A414" s="263"/>
      <c r="B414" s="38" t="s">
        <v>16</v>
      </c>
      <c r="C414" s="253"/>
      <c r="D414" s="253"/>
      <c r="E414" s="253"/>
      <c r="F414" s="199" t="s">
        <v>17</v>
      </c>
      <c r="G414" s="254"/>
      <c r="H414" s="254"/>
      <c r="I414" s="24" t="s">
        <v>18</v>
      </c>
      <c r="J414" s="197" t="s">
        <v>9</v>
      </c>
      <c r="K414" s="25" t="s">
        <v>10</v>
      </c>
      <c r="L414" s="197" t="s">
        <v>11</v>
      </c>
      <c r="M414" s="196" t="s">
        <v>17</v>
      </c>
      <c r="N414" s="116" t="s">
        <v>17</v>
      </c>
    </row>
    <row r="415" spans="1:14" ht="14.25" thickBot="1">
      <c r="A415" s="263"/>
      <c r="B415" s="196" t="s">
        <v>19</v>
      </c>
      <c r="C415" s="71">
        <v>400.37363499999992</v>
      </c>
      <c r="D415" s="71">
        <v>2107.9175009999999</v>
      </c>
      <c r="E415" s="71">
        <v>1805.41</v>
      </c>
      <c r="F415" s="31">
        <f t="shared" ref="F415:F423" si="112">(D415-E415)/E415*100</f>
        <v>16.755612353980524</v>
      </c>
      <c r="G415" s="75">
        <v>16185</v>
      </c>
      <c r="H415" s="75">
        <v>1840129.18</v>
      </c>
      <c r="I415" s="75">
        <v>1561</v>
      </c>
      <c r="J415" s="72">
        <v>226.36267599999996</v>
      </c>
      <c r="K415" s="72">
        <v>818.13846999999998</v>
      </c>
      <c r="L415" s="72">
        <v>607.30999999999995</v>
      </c>
      <c r="M415" s="31">
        <f t="shared" ref="M415:M422" si="113">(K415-L415)/L415*100</f>
        <v>34.715132304753759</v>
      </c>
      <c r="N415" s="109">
        <f t="shared" ref="N415:N423" si="114">D415/D519*100</f>
        <v>51.252685059229833</v>
      </c>
    </row>
    <row r="416" spans="1:14" ht="14.25" thickBot="1">
      <c r="A416" s="263"/>
      <c r="B416" s="196" t="s">
        <v>20</v>
      </c>
      <c r="C416" s="71">
        <v>154.68717299999992</v>
      </c>
      <c r="D416" s="71">
        <v>731.25230799999997</v>
      </c>
      <c r="E416" s="71">
        <v>654.99</v>
      </c>
      <c r="F416" s="31">
        <f t="shared" si="112"/>
        <v>11.643278217988055</v>
      </c>
      <c r="G416" s="75">
        <v>9313</v>
      </c>
      <c r="H416" s="75">
        <v>186260</v>
      </c>
      <c r="I416" s="75">
        <v>873</v>
      </c>
      <c r="J416" s="72">
        <v>106.35674400000002</v>
      </c>
      <c r="K416" s="72">
        <v>329.81447500000002</v>
      </c>
      <c r="L416" s="72">
        <v>251.53</v>
      </c>
      <c r="M416" s="31">
        <f t="shared" si="113"/>
        <v>31.123315310300963</v>
      </c>
      <c r="N416" s="109">
        <f t="shared" si="114"/>
        <v>51.769299151160475</v>
      </c>
    </row>
    <row r="417" spans="1:14" ht="14.25" thickBot="1">
      <c r="A417" s="263"/>
      <c r="B417" s="196" t="s">
        <v>21</v>
      </c>
      <c r="C417" s="71">
        <v>4.3849369999999936</v>
      </c>
      <c r="D417" s="71">
        <v>49.242745999999997</v>
      </c>
      <c r="E417" s="71">
        <v>54.89</v>
      </c>
      <c r="F417" s="31">
        <f t="shared" si="112"/>
        <v>-10.288311167790134</v>
      </c>
      <c r="G417" s="75">
        <v>135</v>
      </c>
      <c r="H417" s="75">
        <v>52349.94</v>
      </c>
      <c r="I417" s="75">
        <v>58</v>
      </c>
      <c r="J417" s="72">
        <v>9.7909000000000006</v>
      </c>
      <c r="K417" s="72">
        <v>56.962615</v>
      </c>
      <c r="L417" s="72">
        <v>3.1</v>
      </c>
      <c r="M417" s="31">
        <f t="shared" si="113"/>
        <v>1737.5037096774192</v>
      </c>
      <c r="N417" s="109">
        <f t="shared" si="114"/>
        <v>46.400387268978946</v>
      </c>
    </row>
    <row r="418" spans="1:14" ht="14.25" thickBot="1">
      <c r="A418" s="263"/>
      <c r="B418" s="196" t="s">
        <v>22</v>
      </c>
      <c r="C418" s="71">
        <v>19.224308000000008</v>
      </c>
      <c r="D418" s="71">
        <v>186.650318</v>
      </c>
      <c r="E418" s="71">
        <v>104.82</v>
      </c>
      <c r="F418" s="31">
        <f t="shared" si="112"/>
        <v>78.067466132417479</v>
      </c>
      <c r="G418" s="75">
        <v>17276</v>
      </c>
      <c r="H418" s="75">
        <v>123357.13</v>
      </c>
      <c r="I418" s="75">
        <v>443</v>
      </c>
      <c r="J418" s="72">
        <v>19.454377999999998</v>
      </c>
      <c r="K418" s="72">
        <v>68.733655999999996</v>
      </c>
      <c r="L418" s="72">
        <v>66.53</v>
      </c>
      <c r="M418" s="31">
        <f t="shared" si="113"/>
        <v>3.3122741620321583</v>
      </c>
      <c r="N418" s="109">
        <f t="shared" si="114"/>
        <v>47.816773853852069</v>
      </c>
    </row>
    <row r="419" spans="1:14" ht="14.25" thickBot="1">
      <c r="A419" s="263"/>
      <c r="B419" s="196" t="s">
        <v>23</v>
      </c>
      <c r="C419" s="71">
        <v>0.24858499999999983</v>
      </c>
      <c r="D419" s="71">
        <v>3.340433</v>
      </c>
      <c r="E419" s="71">
        <v>6.04</v>
      </c>
      <c r="F419" s="31">
        <f t="shared" si="112"/>
        <v>-44.694817880794702</v>
      </c>
      <c r="G419" s="75">
        <v>31</v>
      </c>
      <c r="H419" s="75">
        <v>288.08999999999997</v>
      </c>
      <c r="I419" s="75">
        <v>3</v>
      </c>
      <c r="J419" s="72">
        <v>0</v>
      </c>
      <c r="K419" s="72">
        <v>3.1455380000000002</v>
      </c>
      <c r="L419" s="72"/>
      <c r="M419" s="31" t="e">
        <f t="shared" si="113"/>
        <v>#DIV/0!</v>
      </c>
      <c r="N419" s="109">
        <f t="shared" si="114"/>
        <v>85.390395694836897</v>
      </c>
    </row>
    <row r="420" spans="1:14" ht="14.25" thickBot="1">
      <c r="A420" s="263"/>
      <c r="B420" s="196" t="s">
        <v>24</v>
      </c>
      <c r="C420" s="71">
        <v>18.519500000000008</v>
      </c>
      <c r="D420" s="71">
        <v>141.882451</v>
      </c>
      <c r="E420" s="71">
        <v>587.77</v>
      </c>
      <c r="F420" s="31">
        <f t="shared" si="112"/>
        <v>-75.8608892934311</v>
      </c>
      <c r="G420" s="75">
        <v>222</v>
      </c>
      <c r="H420" s="75">
        <v>59685.760000000002</v>
      </c>
      <c r="I420" s="75">
        <v>29</v>
      </c>
      <c r="J420" s="72">
        <v>1.144533</v>
      </c>
      <c r="K420" s="72">
        <v>8.3021159999999998</v>
      </c>
      <c r="L420" s="72">
        <v>545.57000000000005</v>
      </c>
      <c r="M420" s="31">
        <f t="shared" si="113"/>
        <v>-98.478267500045831</v>
      </c>
      <c r="N420" s="109">
        <f t="shared" si="114"/>
        <v>51.68403741964579</v>
      </c>
    </row>
    <row r="421" spans="1:14" ht="14.25" thickBot="1">
      <c r="A421" s="263"/>
      <c r="B421" s="196" t="s">
        <v>25</v>
      </c>
      <c r="C421" s="71">
        <v>99.996999999999957</v>
      </c>
      <c r="D421" s="71">
        <v>976.86136899999997</v>
      </c>
      <c r="E421" s="71">
        <v>626.95000000000005</v>
      </c>
      <c r="F421" s="31">
        <f t="shared" si="112"/>
        <v>55.811686577877005</v>
      </c>
      <c r="G421" s="75">
        <v>15</v>
      </c>
      <c r="H421" s="75">
        <v>15742.55</v>
      </c>
      <c r="I421" s="75">
        <v>288</v>
      </c>
      <c r="J421" s="72">
        <v>14.895000000000095</v>
      </c>
      <c r="K421" s="72">
        <v>719.58247500000004</v>
      </c>
      <c r="L421" s="72">
        <v>434.35</v>
      </c>
      <c r="M421" s="31">
        <f t="shared" si="113"/>
        <v>65.668809715667081</v>
      </c>
      <c r="N421" s="109">
        <f t="shared" si="114"/>
        <v>56.850426754865346</v>
      </c>
    </row>
    <row r="422" spans="1:14" ht="14.25" thickBot="1">
      <c r="A422" s="263"/>
      <c r="B422" s="196" t="s">
        <v>26</v>
      </c>
      <c r="C422" s="71">
        <v>50.207443999999953</v>
      </c>
      <c r="D422" s="71">
        <v>522.54472499999997</v>
      </c>
      <c r="E422" s="71">
        <v>261.83</v>
      </c>
      <c r="F422" s="31">
        <f t="shared" si="112"/>
        <v>99.574046136806331</v>
      </c>
      <c r="G422" s="75">
        <v>24247</v>
      </c>
      <c r="H422" s="75">
        <v>1890955.98</v>
      </c>
      <c r="I422" s="75">
        <v>181</v>
      </c>
      <c r="J422" s="72">
        <v>12.321429999999999</v>
      </c>
      <c r="K422" s="72">
        <v>53.812922</v>
      </c>
      <c r="L422" s="72">
        <v>22.31</v>
      </c>
      <c r="M422" s="31">
        <f t="shared" si="113"/>
        <v>141.2053877185119</v>
      </c>
      <c r="N422" s="109">
        <f t="shared" si="114"/>
        <v>67.176510136443142</v>
      </c>
    </row>
    <row r="423" spans="1:14" ht="14.25" thickBot="1">
      <c r="A423" s="263"/>
      <c r="B423" s="196" t="s">
        <v>27</v>
      </c>
      <c r="C423" s="71">
        <v>0.09</v>
      </c>
      <c r="D423" s="71">
        <v>76.290000000000006</v>
      </c>
      <c r="E423" s="71">
        <v>0.04</v>
      </c>
      <c r="F423" s="31">
        <f t="shared" si="112"/>
        <v>190625</v>
      </c>
      <c r="G423" s="75">
        <v>10</v>
      </c>
      <c r="H423" s="75">
        <v>33127.360000000001</v>
      </c>
      <c r="I423" s="75">
        <v>0</v>
      </c>
      <c r="J423" s="72"/>
      <c r="K423" s="72"/>
      <c r="L423" s="72"/>
      <c r="M423" s="31"/>
      <c r="N423" s="109">
        <f t="shared" si="114"/>
        <v>100</v>
      </c>
    </row>
    <row r="424" spans="1:14" ht="14.25" thickBot="1">
      <c r="A424" s="263"/>
      <c r="B424" s="14" t="s">
        <v>28</v>
      </c>
      <c r="C424" s="71">
        <v>0</v>
      </c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63"/>
      <c r="B425" s="14" t="s">
        <v>29</v>
      </c>
      <c r="C425" s="71">
        <v>0</v>
      </c>
      <c r="D425" s="71">
        <v>70.788661000000005</v>
      </c>
      <c r="E425" s="71"/>
      <c r="F425" s="31" t="e">
        <f>(D425-E425)/E425*100</f>
        <v>#DIV/0!</v>
      </c>
      <c r="G425" s="75">
        <v>4</v>
      </c>
      <c r="H425" s="75">
        <v>32844.53</v>
      </c>
      <c r="I425" s="75">
        <v>0</v>
      </c>
      <c r="J425" s="72"/>
      <c r="K425" s="72"/>
      <c r="L425" s="72"/>
      <c r="M425" s="31"/>
      <c r="N425" s="109">
        <f>D425/D529*100</f>
        <v>100</v>
      </c>
    </row>
    <row r="426" spans="1:14" ht="14.25" thickBot="1">
      <c r="A426" s="263"/>
      <c r="B426" s="14" t="s">
        <v>30</v>
      </c>
      <c r="C426" s="71">
        <v>9.1548999999999658E-2</v>
      </c>
      <c r="D426" s="71">
        <v>5.505134</v>
      </c>
      <c r="E426" s="71">
        <v>0.04</v>
      </c>
      <c r="F426" s="31"/>
      <c r="G426" s="75">
        <v>6</v>
      </c>
      <c r="H426" s="75">
        <v>282.83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66"/>
      <c r="B427" s="15" t="s">
        <v>31</v>
      </c>
      <c r="C427" s="16">
        <f>C415+C417+C418+C419+C420+C421+C422+C423</f>
        <v>593.04540899999972</v>
      </c>
      <c r="D427" s="16">
        <f t="shared" ref="D427:L427" si="115">D415+D417+D418+D419+D420+D421+D422+D423</f>
        <v>4064.7295429999995</v>
      </c>
      <c r="E427" s="16">
        <f t="shared" si="115"/>
        <v>3447.75</v>
      </c>
      <c r="F427" s="16">
        <f>(D427-E427)/E427*100</f>
        <v>17.895135755202656</v>
      </c>
      <c r="G427" s="16">
        <f t="shared" si="115"/>
        <v>58121</v>
      </c>
      <c r="H427" s="16">
        <f t="shared" si="115"/>
        <v>4015635.9899999998</v>
      </c>
      <c r="I427" s="16">
        <f t="shared" si="115"/>
        <v>2563</v>
      </c>
      <c r="J427" s="16">
        <f t="shared" si="115"/>
        <v>283.96891700000009</v>
      </c>
      <c r="K427" s="16">
        <f t="shared" si="115"/>
        <v>1728.677792</v>
      </c>
      <c r="L427" s="16">
        <f t="shared" si="115"/>
        <v>1679.17</v>
      </c>
      <c r="M427" s="16">
        <f t="shared" ref="M427:M430" si="116">(K427-L427)/L427*100</f>
        <v>2.9483490057587902</v>
      </c>
      <c r="N427" s="110">
        <f>D427/D531*100</f>
        <v>54.485860618725383</v>
      </c>
    </row>
    <row r="428" spans="1:14" ht="15" thickTop="1" thickBot="1">
      <c r="A428" s="263" t="s">
        <v>32</v>
      </c>
      <c r="B428" s="196" t="s">
        <v>19</v>
      </c>
      <c r="C428" s="19">
        <v>111.325096</v>
      </c>
      <c r="D428" s="19">
        <v>493.26166000000001</v>
      </c>
      <c r="E428" s="19">
        <v>417.89238599999999</v>
      </c>
      <c r="F428" s="31">
        <f>(D428-E428)/E428*100</f>
        <v>18.035570047452364</v>
      </c>
      <c r="G428" s="20">
        <v>3543</v>
      </c>
      <c r="H428" s="20">
        <v>474086.04090000002</v>
      </c>
      <c r="I428" s="20">
        <v>533</v>
      </c>
      <c r="J428" s="19">
        <v>68.776256999999902</v>
      </c>
      <c r="K428" s="20">
        <v>322.89479599999999</v>
      </c>
      <c r="L428" s="20">
        <v>158.731099</v>
      </c>
      <c r="M428" s="31">
        <f t="shared" si="116"/>
        <v>103.4225164660392</v>
      </c>
      <c r="N428" s="109">
        <f>D428/D519*100</f>
        <v>11.99334627649306</v>
      </c>
    </row>
    <row r="429" spans="1:14" ht="14.25" thickBot="1">
      <c r="A429" s="263"/>
      <c r="B429" s="196" t="s">
        <v>20</v>
      </c>
      <c r="C429" s="20">
        <v>34.608021999999998</v>
      </c>
      <c r="D429" s="20">
        <v>150.405316</v>
      </c>
      <c r="E429" s="20">
        <v>138.26897199999999</v>
      </c>
      <c r="F429" s="31">
        <f>(D429-E429)/E429*100</f>
        <v>8.7773444934558498</v>
      </c>
      <c r="G429" s="20">
        <v>1690</v>
      </c>
      <c r="H429" s="20">
        <v>33400</v>
      </c>
      <c r="I429" s="21">
        <v>299</v>
      </c>
      <c r="J429" s="20">
        <v>40.911588000000002</v>
      </c>
      <c r="K429" s="20">
        <v>154.792213</v>
      </c>
      <c r="L429" s="20">
        <v>37.600745000000003</v>
      </c>
      <c r="M429" s="31">
        <f t="shared" si="116"/>
        <v>311.6732607292754</v>
      </c>
      <c r="N429" s="109">
        <f>D429/D520*100</f>
        <v>10.64800440661149</v>
      </c>
    </row>
    <row r="430" spans="1:14" ht="14.25" thickBot="1">
      <c r="A430" s="263"/>
      <c r="B430" s="196" t="s">
        <v>21</v>
      </c>
      <c r="C430" s="20"/>
      <c r="D430" s="20"/>
      <c r="E430" s="20">
        <v>3.2929590000000002</v>
      </c>
      <c r="F430" s="31">
        <f>(D430-E430)/E430*100</f>
        <v>-100</v>
      </c>
      <c r="G430" s="20">
        <v>1</v>
      </c>
      <c r="H430" s="20">
        <v>0.2</v>
      </c>
      <c r="I430" s="20"/>
      <c r="J430" s="20"/>
      <c r="K430" s="20"/>
      <c r="L430" s="20"/>
      <c r="M430" s="31" t="e">
        <f t="shared" si="116"/>
        <v>#DIV/0!</v>
      </c>
      <c r="N430" s="109">
        <f>D430/D521*100</f>
        <v>0</v>
      </c>
    </row>
    <row r="431" spans="1:14" ht="14.25" thickBot="1">
      <c r="A431" s="263"/>
      <c r="B431" s="196" t="s">
        <v>22</v>
      </c>
      <c r="C431" s="20">
        <v>3.4320680000000001</v>
      </c>
      <c r="D431" s="20">
        <v>16.829072</v>
      </c>
      <c r="E431" s="20">
        <v>4.9124829999999999</v>
      </c>
      <c r="F431" s="31">
        <f>(D431-E431)/E431*100</f>
        <v>242.57771477275344</v>
      </c>
      <c r="G431" s="20">
        <v>936</v>
      </c>
      <c r="H431" s="20">
        <v>3221.85</v>
      </c>
      <c r="I431" s="20">
        <v>1</v>
      </c>
      <c r="J431" s="20"/>
      <c r="K431" s="20">
        <v>3.3471860000000002</v>
      </c>
      <c r="L431" s="20">
        <v>0.65006799999999998</v>
      </c>
      <c r="M431" s="31"/>
      <c r="N431" s="109">
        <f>D431/D522*100</f>
        <v>4.3113343637281876</v>
      </c>
    </row>
    <row r="432" spans="1:14" ht="14.25" thickBot="1">
      <c r="A432" s="263"/>
      <c r="B432" s="196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63"/>
      <c r="B433" s="196" t="s">
        <v>24</v>
      </c>
      <c r="C433" s="20">
        <v>3.921055</v>
      </c>
      <c r="D433" s="20">
        <v>13.720808</v>
      </c>
      <c r="E433" s="20">
        <v>18.197728999999999</v>
      </c>
      <c r="F433" s="31">
        <f>(D433-E433)/E433*100</f>
        <v>-24.601536818138129</v>
      </c>
      <c r="G433" s="20">
        <v>304</v>
      </c>
      <c r="H433" s="20">
        <v>65785</v>
      </c>
      <c r="I433" s="20">
        <v>3</v>
      </c>
      <c r="J433" s="20"/>
      <c r="K433" s="20">
        <v>30.890663</v>
      </c>
      <c r="L433" s="20">
        <v>6.9076690000000003</v>
      </c>
      <c r="M433" s="31">
        <f>(K433-L433)/L433*100</f>
        <v>347.19373496327051</v>
      </c>
      <c r="N433" s="109">
        <f>D433/D524*100</f>
        <v>4.9981287262917053</v>
      </c>
    </row>
    <row r="434" spans="1:14" ht="14.25" thickBot="1">
      <c r="A434" s="263"/>
      <c r="B434" s="196" t="s">
        <v>25</v>
      </c>
      <c r="C434" s="22">
        <v>18.4344</v>
      </c>
      <c r="D434" s="22">
        <v>306.62580000000003</v>
      </c>
      <c r="E434" s="22">
        <v>29.9436</v>
      </c>
      <c r="F434" s="31">
        <f>(D434-E434)/E434*100</f>
        <v>924.01114094497666</v>
      </c>
      <c r="G434" s="22">
        <v>130</v>
      </c>
      <c r="H434" s="22">
        <v>5576.11</v>
      </c>
      <c r="I434" s="22">
        <v>950</v>
      </c>
      <c r="J434" s="22">
        <v>28.112442000000001</v>
      </c>
      <c r="K434" s="22">
        <v>84.712642000000002</v>
      </c>
      <c r="L434" s="22">
        <v>23.5535</v>
      </c>
      <c r="M434" s="31"/>
      <c r="N434" s="109">
        <f>D434/D525*100</f>
        <v>17.844709737981248</v>
      </c>
    </row>
    <row r="435" spans="1:14" ht="14.25" thickBot="1">
      <c r="A435" s="263"/>
      <c r="B435" s="196" t="s">
        <v>26</v>
      </c>
      <c r="C435" s="20">
        <v>1.78</v>
      </c>
      <c r="D435" s="20">
        <v>23.69</v>
      </c>
      <c r="E435" s="20">
        <v>20.8</v>
      </c>
      <c r="F435" s="31">
        <f>(D435-E435)/E435*100</f>
        <v>13.894230769230772</v>
      </c>
      <c r="G435" s="20">
        <v>5804</v>
      </c>
      <c r="H435" s="20">
        <v>572040.02</v>
      </c>
      <c r="I435" s="20">
        <v>94</v>
      </c>
      <c r="J435" s="20">
        <v>1.440239</v>
      </c>
      <c r="K435" s="20">
        <v>11.841402</v>
      </c>
      <c r="L435" s="20">
        <v>171.37139199999999</v>
      </c>
      <c r="M435" s="31">
        <f>(K435-L435)/L435*100</f>
        <v>-93.090210762832584</v>
      </c>
      <c r="N435" s="109">
        <f>D435/D526*100</f>
        <v>3.0455029952361268</v>
      </c>
    </row>
    <row r="436" spans="1:14" ht="14.25" thickBot="1">
      <c r="A436" s="263"/>
      <c r="B436" s="196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63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63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63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66"/>
      <c r="B440" s="15" t="s">
        <v>31</v>
      </c>
      <c r="C440" s="16">
        <f t="shared" ref="C440:L440" si="117">C428+C430+C431+C432+C433+C434+C435+C436</f>
        <v>138.892619</v>
      </c>
      <c r="D440" s="16">
        <f t="shared" si="117"/>
        <v>854.12734000000012</v>
      </c>
      <c r="E440" s="16">
        <f t="shared" si="117"/>
        <v>495.03915699999999</v>
      </c>
      <c r="F440" s="16">
        <f>(D440-E440)/E440*100</f>
        <v>72.537329203637142</v>
      </c>
      <c r="G440" s="16">
        <f t="shared" si="117"/>
        <v>10718</v>
      </c>
      <c r="H440" s="16">
        <f t="shared" si="117"/>
        <v>1120709.2209000001</v>
      </c>
      <c r="I440" s="16">
        <f t="shared" si="117"/>
        <v>1581</v>
      </c>
      <c r="J440" s="16">
        <f t="shared" si="117"/>
        <v>98.328937999999908</v>
      </c>
      <c r="K440" s="16">
        <f t="shared" si="117"/>
        <v>453.68668900000006</v>
      </c>
      <c r="L440" s="16">
        <f t="shared" si="117"/>
        <v>361.21372799999995</v>
      </c>
      <c r="M440" s="16">
        <f t="shared" ref="M440:M444" si="118">(K440-L440)/L440*100</f>
        <v>25.60062196750178</v>
      </c>
      <c r="N440" s="110">
        <f>D440/D531*100</f>
        <v>11.449190580964238</v>
      </c>
    </row>
    <row r="441" spans="1:14" ht="14.25" thickTop="1">
      <c r="A441" s="217" t="s">
        <v>33</v>
      </c>
      <c r="B441" s="18" t="s">
        <v>19</v>
      </c>
      <c r="C441" s="105">
        <v>128.65232200000014</v>
      </c>
      <c r="D441" s="105">
        <v>679.28173300000003</v>
      </c>
      <c r="E441" s="91">
        <v>671.50245700000016</v>
      </c>
      <c r="F441" s="111">
        <f>(D441-E441)/E441*100</f>
        <v>1.1584880917270965</v>
      </c>
      <c r="G441" s="72">
        <v>5251</v>
      </c>
      <c r="H441" s="72">
        <v>1124406.0728069996</v>
      </c>
      <c r="I441" s="72">
        <v>223</v>
      </c>
      <c r="J441" s="72">
        <v>104</v>
      </c>
      <c r="K441" s="72">
        <v>123</v>
      </c>
      <c r="L441" s="72">
        <v>207.7</v>
      </c>
      <c r="M441" s="111">
        <f t="shared" si="118"/>
        <v>-40.77997111218103</v>
      </c>
      <c r="N441" s="112">
        <f t="shared" ref="N441:N446" si="119">D441/D519*100</f>
        <v>16.516307071515154</v>
      </c>
    </row>
    <row r="442" spans="1:14">
      <c r="A442" s="214"/>
      <c r="B442" s="196" t="s">
        <v>20</v>
      </c>
      <c r="C442" s="105">
        <v>40.831935999999956</v>
      </c>
      <c r="D442" s="105">
        <v>216.10644399999995</v>
      </c>
      <c r="E442" s="91">
        <v>226.51279699999998</v>
      </c>
      <c r="F442" s="31">
        <f>(D442-E442)/E442*100</f>
        <v>-4.5941567707541155</v>
      </c>
      <c r="G442" s="72">
        <v>2633</v>
      </c>
      <c r="H442" s="72">
        <v>52660</v>
      </c>
      <c r="I442" s="72">
        <v>176</v>
      </c>
      <c r="J442" s="72">
        <v>1206</v>
      </c>
      <c r="K442" s="72">
        <v>50</v>
      </c>
      <c r="L442" s="72">
        <v>65.900000000000006</v>
      </c>
      <c r="M442" s="31">
        <f t="shared" si="118"/>
        <v>-24.127465857359642</v>
      </c>
      <c r="N442" s="109">
        <f t="shared" si="119"/>
        <v>15.299341999382115</v>
      </c>
    </row>
    <row r="443" spans="1:14">
      <c r="A443" s="214"/>
      <c r="B443" s="196" t="s">
        <v>21</v>
      </c>
      <c r="C443" s="105">
        <v>5.5650309999999976</v>
      </c>
      <c r="D443" s="105">
        <v>25.265931999999999</v>
      </c>
      <c r="E443" s="91">
        <v>24.422440999999999</v>
      </c>
      <c r="F443" s="31">
        <f>(D443-E443)/E443*100</f>
        <v>3.4537538651439479</v>
      </c>
      <c r="G443" s="72">
        <v>286</v>
      </c>
      <c r="H443" s="72">
        <v>43851.244530000004</v>
      </c>
      <c r="I443" s="72">
        <v>0</v>
      </c>
      <c r="J443" s="72">
        <v>0</v>
      </c>
      <c r="K443" s="72">
        <v>0</v>
      </c>
      <c r="L443" s="72">
        <v>2</v>
      </c>
      <c r="M443" s="31">
        <f t="shared" si="118"/>
        <v>-100</v>
      </c>
      <c r="N443" s="109">
        <f t="shared" si="119"/>
        <v>23.80754780636498</v>
      </c>
    </row>
    <row r="444" spans="1:14">
      <c r="A444" s="214"/>
      <c r="B444" s="196" t="s">
        <v>22</v>
      </c>
      <c r="C444" s="105">
        <v>0.93260000000000121</v>
      </c>
      <c r="D444" s="105">
        <v>4.8683040000000011</v>
      </c>
      <c r="E444" s="91">
        <v>8.3295309999999994</v>
      </c>
      <c r="F444" s="31">
        <f>(D444-E444)/E444*100</f>
        <v>-41.553684114987973</v>
      </c>
      <c r="G444" s="72">
        <v>102</v>
      </c>
      <c r="H444" s="72">
        <v>8588.0099999999984</v>
      </c>
      <c r="I444" s="72">
        <v>9</v>
      </c>
      <c r="J444" s="72">
        <v>2</v>
      </c>
      <c r="K444" s="72">
        <v>3</v>
      </c>
      <c r="L444" s="72">
        <v>4</v>
      </c>
      <c r="M444" s="31">
        <f t="shared" si="118"/>
        <v>-25</v>
      </c>
      <c r="N444" s="109">
        <f t="shared" si="119"/>
        <v>1.2471802561825986</v>
      </c>
    </row>
    <row r="445" spans="1:14">
      <c r="A445" s="214"/>
      <c r="B445" s="196" t="s">
        <v>23</v>
      </c>
      <c r="C445" s="105">
        <v>1.7452999999999996E-2</v>
      </c>
      <c r="D445" s="105">
        <v>0.10236000000000001</v>
      </c>
      <c r="E445" s="91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19"/>
        <v>2.6165951849127058</v>
      </c>
    </row>
    <row r="446" spans="1:14">
      <c r="A446" s="214"/>
      <c r="B446" s="196" t="s">
        <v>24</v>
      </c>
      <c r="C446" s="105">
        <v>3.5301930000000041</v>
      </c>
      <c r="D446" s="105">
        <v>53.661790000000003</v>
      </c>
      <c r="E446" s="91">
        <v>47.104917000000007</v>
      </c>
      <c r="F446" s="31">
        <f>(D446-E446)/E446*100</f>
        <v>13.919720949725894</v>
      </c>
      <c r="G446" s="72">
        <v>54</v>
      </c>
      <c r="H446" s="72">
        <v>6904.8711599999997</v>
      </c>
      <c r="I446" s="72">
        <v>0</v>
      </c>
      <c r="J446" s="72">
        <v>0</v>
      </c>
      <c r="K446" s="72">
        <v>0</v>
      </c>
      <c r="L446" s="72">
        <v>0</v>
      </c>
      <c r="M446" s="31"/>
      <c r="N446" s="109">
        <f t="shared" si="119"/>
        <v>19.547575777114073</v>
      </c>
    </row>
    <row r="447" spans="1:14">
      <c r="A447" s="214"/>
      <c r="B447" s="196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14"/>
      <c r="B448" s="196" t="s">
        <v>26</v>
      </c>
      <c r="C448" s="105">
        <v>18.670200999999906</v>
      </c>
      <c r="D448" s="105">
        <v>71.536672999999965</v>
      </c>
      <c r="E448" s="91">
        <v>104.92248899999983</v>
      </c>
      <c r="F448" s="31">
        <f>(D448-E448)/E448*100</f>
        <v>-31.819504396240468</v>
      </c>
      <c r="G448" s="72">
        <v>2604</v>
      </c>
      <c r="H448" s="72">
        <v>2077341.7874999598</v>
      </c>
      <c r="I448" s="72">
        <v>4</v>
      </c>
      <c r="J448" s="72">
        <v>0.40989999999999999</v>
      </c>
      <c r="K448" s="72">
        <v>0.40989999999999999</v>
      </c>
      <c r="L448" s="72">
        <v>5.5</v>
      </c>
      <c r="M448" s="31">
        <f>(K448-L448)/L448*100</f>
        <v>-92.547272727272727</v>
      </c>
      <c r="N448" s="109">
        <f>D448/D526*100</f>
        <v>9.1965028235849395</v>
      </c>
    </row>
    <row r="449" spans="1:14">
      <c r="A449" s="214"/>
      <c r="B449" s="196" t="s">
        <v>27</v>
      </c>
      <c r="C449" s="105">
        <v>0</v>
      </c>
      <c r="D449" s="105">
        <v>0</v>
      </c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14"/>
      <c r="B450" s="14" t="s">
        <v>28</v>
      </c>
      <c r="C450" s="105">
        <v>0</v>
      </c>
      <c r="D450" s="105">
        <v>0</v>
      </c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14"/>
      <c r="B451" s="14" t="s">
        <v>29</v>
      </c>
      <c r="C451" s="105">
        <v>0</v>
      </c>
      <c r="D451" s="105">
        <v>0</v>
      </c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14"/>
      <c r="B452" s="14" t="s">
        <v>30</v>
      </c>
      <c r="C452" s="105">
        <v>0</v>
      </c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6"/>
      <c r="B453" s="15" t="s">
        <v>31</v>
      </c>
      <c r="C453" s="16">
        <f t="shared" ref="C453:L453" si="120">C441+C443+C444+C445+C446+C447+C448+C449</f>
        <v>157.36780000000005</v>
      </c>
      <c r="D453" s="16">
        <f t="shared" si="120"/>
        <v>834.71679199999994</v>
      </c>
      <c r="E453" s="16">
        <f t="shared" si="120"/>
        <v>856.281835</v>
      </c>
      <c r="F453" s="16">
        <f>(D453-E453)/E453*100</f>
        <v>-2.5184515329581947</v>
      </c>
      <c r="G453" s="16">
        <f t="shared" si="120"/>
        <v>8297</v>
      </c>
      <c r="H453" s="16">
        <f t="shared" si="120"/>
        <v>3261091.9859969597</v>
      </c>
      <c r="I453" s="16">
        <f t="shared" si="120"/>
        <v>236</v>
      </c>
      <c r="J453" s="16">
        <f t="shared" si="120"/>
        <v>106.40989999999999</v>
      </c>
      <c r="K453" s="16">
        <f t="shared" si="120"/>
        <v>126.40989999999999</v>
      </c>
      <c r="L453" s="16">
        <f t="shared" si="120"/>
        <v>219.2</v>
      </c>
      <c r="M453" s="16">
        <f t="shared" ref="M453:M455" si="121">(K453-L453)/L453*100</f>
        <v>-42.331249999999997</v>
      </c>
      <c r="N453" s="110">
        <f>D453/D531*100</f>
        <v>11.189000966459034</v>
      </c>
    </row>
    <row r="454" spans="1:14" ht="14.25" thickTop="1">
      <c r="A454" s="214" t="s">
        <v>34</v>
      </c>
      <c r="B454" s="196" t="s">
        <v>19</v>
      </c>
      <c r="C454" s="32">
        <v>23.612079999999999</v>
      </c>
      <c r="D454" s="32">
        <v>155.02511699999999</v>
      </c>
      <c r="E454" s="32">
        <v>125.30400299999999</v>
      </c>
      <c r="F454" s="31">
        <f>(D454-E454)/E454*100</f>
        <v>23.719205522907359</v>
      </c>
      <c r="G454" s="122">
        <v>987</v>
      </c>
      <c r="H454" s="122">
        <v>100280.578048</v>
      </c>
      <c r="I454" s="122">
        <v>18</v>
      </c>
      <c r="J454" s="122">
        <v>8.5104930000000003</v>
      </c>
      <c r="K454" s="122">
        <v>69.239706999999996</v>
      </c>
      <c r="L454" s="122">
        <v>29.487117000000001</v>
      </c>
      <c r="M454" s="31">
        <f t="shared" si="121"/>
        <v>134.81341699156278</v>
      </c>
      <c r="N454" s="109">
        <f>D454/D519*100</f>
        <v>3.7693379812549206</v>
      </c>
    </row>
    <row r="455" spans="1:14">
      <c r="A455" s="214"/>
      <c r="B455" s="196" t="s">
        <v>20</v>
      </c>
      <c r="C455" s="31">
        <v>8.6762370000000004</v>
      </c>
      <c r="D455" s="31">
        <v>54.267575000000001</v>
      </c>
      <c r="E455" s="31">
        <v>44.561248999999997</v>
      </c>
      <c r="F455" s="31">
        <f>(D455-E455)/E455*100</f>
        <v>21.781988202350444</v>
      </c>
      <c r="G455" s="122">
        <v>509</v>
      </c>
      <c r="H455" s="122">
        <v>10120</v>
      </c>
      <c r="I455" s="122">
        <v>8</v>
      </c>
      <c r="J455" s="122">
        <v>1.68624</v>
      </c>
      <c r="K455" s="122">
        <v>27.873714</v>
      </c>
      <c r="L455" s="122">
        <v>6.2779199999999999</v>
      </c>
      <c r="M455" s="31">
        <f t="shared" si="121"/>
        <v>343.99600504625732</v>
      </c>
      <c r="N455" s="109">
        <f>D455/D520*100</f>
        <v>3.8418946424481404</v>
      </c>
    </row>
    <row r="456" spans="1:14">
      <c r="A456" s="214"/>
      <c r="B456" s="196" t="s">
        <v>21</v>
      </c>
      <c r="C456" s="31">
        <v>4.7583960000000003</v>
      </c>
      <c r="D456" s="31">
        <v>29.295173999999999</v>
      </c>
      <c r="E456" s="31">
        <v>7.9528999999999996</v>
      </c>
      <c r="F456" s="31">
        <f>(D456-E456)/E456*100</f>
        <v>268.35838499163827</v>
      </c>
      <c r="G456" s="122">
        <v>70</v>
      </c>
      <c r="H456" s="122">
        <v>25427.2448</v>
      </c>
      <c r="I456" s="122">
        <v>4</v>
      </c>
      <c r="J456" s="122">
        <v>3.27258</v>
      </c>
      <c r="K456" s="122">
        <v>5.2577800000000003</v>
      </c>
      <c r="L456" s="122">
        <v>1.379</v>
      </c>
      <c r="M456" s="31"/>
      <c r="N456" s="109">
        <f>D456/D521*100</f>
        <v>27.604216440572245</v>
      </c>
    </row>
    <row r="457" spans="1:14">
      <c r="A457" s="214"/>
      <c r="B457" s="196" t="s">
        <v>22</v>
      </c>
      <c r="C457" s="31">
        <v>5.4671960000000004</v>
      </c>
      <c r="D457" s="31">
        <v>26.707518</v>
      </c>
      <c r="E457" s="31">
        <v>26.621808000000001</v>
      </c>
      <c r="F457" s="31">
        <f>(D457-E457)/E457*100</f>
        <v>0.32195409117216545</v>
      </c>
      <c r="G457" s="122">
        <v>1674</v>
      </c>
      <c r="H457" s="122">
        <v>75597</v>
      </c>
      <c r="I457" s="122">
        <v>59</v>
      </c>
      <c r="J457" s="122">
        <v>3.2004000000000001</v>
      </c>
      <c r="K457" s="122">
        <v>13.1021</v>
      </c>
      <c r="L457" s="122">
        <v>26.016936000000001</v>
      </c>
      <c r="M457" s="31">
        <f t="shared" ref="M457:M462" si="122">(K457-L457)/L457*100</f>
        <v>-49.640111349007434</v>
      </c>
      <c r="N457" s="109">
        <f>D457/D522*100</f>
        <v>6.8420314633682189</v>
      </c>
    </row>
    <row r="458" spans="1:14">
      <c r="A458" s="214"/>
      <c r="B458" s="196" t="s">
        <v>23</v>
      </c>
      <c r="C458" s="31">
        <v>0</v>
      </c>
      <c r="D458" s="31">
        <v>2.8302000000000001E-2</v>
      </c>
      <c r="E458" s="31">
        <v>0</v>
      </c>
      <c r="F458" s="31"/>
      <c r="G458" s="122">
        <v>3</v>
      </c>
      <c r="H458" s="122">
        <v>3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14"/>
      <c r="B459" s="196" t="s">
        <v>24</v>
      </c>
      <c r="C459" s="31">
        <v>5.2730680000000003</v>
      </c>
      <c r="D459" s="31">
        <v>35.836269000000001</v>
      </c>
      <c r="E459" s="31">
        <v>14.067586</v>
      </c>
      <c r="F459" s="31">
        <f>(D459-E459)/E459*100</f>
        <v>154.74355728125636</v>
      </c>
      <c r="G459" s="122">
        <v>167</v>
      </c>
      <c r="H459" s="122">
        <v>35131.690600000002</v>
      </c>
      <c r="I459" s="122">
        <v>4</v>
      </c>
      <c r="J459" s="122">
        <v>1.494</v>
      </c>
      <c r="K459" s="122">
        <v>11.051463999999999</v>
      </c>
      <c r="L459" s="122">
        <v>44.867514999999997</v>
      </c>
      <c r="M459" s="31">
        <f t="shared" si="122"/>
        <v>-75.368673749816551</v>
      </c>
      <c r="N459" s="109">
        <f>D459/D524*100</f>
        <v>13.054208289483896</v>
      </c>
    </row>
    <row r="460" spans="1:14">
      <c r="A460" s="214"/>
      <c r="B460" s="196" t="s">
        <v>25</v>
      </c>
      <c r="C460" s="33">
        <v>2.7974000000000001</v>
      </c>
      <c r="D460" s="33">
        <v>268.21301999999997</v>
      </c>
      <c r="E460" s="33">
        <v>166.602</v>
      </c>
      <c r="F460" s="31">
        <f>(D460-E460)/E460*100</f>
        <v>60.990276227176125</v>
      </c>
      <c r="G460" s="124">
        <v>66</v>
      </c>
      <c r="H460" s="124">
        <v>6126.9</v>
      </c>
      <c r="I460" s="124">
        <v>31</v>
      </c>
      <c r="J460" s="124">
        <v>92.097899999999996</v>
      </c>
      <c r="K460" s="124">
        <v>255.28790000000001</v>
      </c>
      <c r="L460" s="124">
        <v>48.591000000000001</v>
      </c>
      <c r="M460" s="31">
        <f t="shared" si="122"/>
        <v>425.38103764071531</v>
      </c>
      <c r="N460" s="109">
        <f>D460/D525*100</f>
        <v>15.609200171177239</v>
      </c>
    </row>
    <row r="461" spans="1:14">
      <c r="A461" s="214"/>
      <c r="B461" s="196" t="s">
        <v>26</v>
      </c>
      <c r="C461" s="31">
        <v>4.4299239999999998</v>
      </c>
      <c r="D461" s="31">
        <v>30.572854</v>
      </c>
      <c r="E461" s="31">
        <v>42.007018000000002</v>
      </c>
      <c r="F461" s="31">
        <f>(D461-E461)/E461*100</f>
        <v>-27.21965172581401</v>
      </c>
      <c r="G461" s="122">
        <v>1113</v>
      </c>
      <c r="H461" s="122">
        <v>39172.199999999997</v>
      </c>
      <c r="I461" s="122">
        <v>2</v>
      </c>
      <c r="J461" s="122">
        <v>2.1464989999999999</v>
      </c>
      <c r="K461" s="122">
        <v>23.882739999999998</v>
      </c>
      <c r="L461" s="122">
        <v>7.8220409999999996</v>
      </c>
      <c r="M461" s="31">
        <f t="shared" si="122"/>
        <v>205.32619299745426</v>
      </c>
      <c r="N461" s="109">
        <f>D461/D526*100</f>
        <v>3.9303384731919286</v>
      </c>
    </row>
    <row r="462" spans="1:14">
      <c r="A462" s="214"/>
      <c r="B462" s="196" t="s">
        <v>27</v>
      </c>
      <c r="C462" s="34">
        <v>0</v>
      </c>
      <c r="D462" s="34">
        <v>0</v>
      </c>
      <c r="E462" s="34">
        <v>0</v>
      </c>
      <c r="F462" s="31" t="e">
        <f>(D462-E462)/E462*100</f>
        <v>#DIV/0!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2"/>
        <v>#DIV/0!</v>
      </c>
      <c r="N462" s="109">
        <f>D462/D527*100</f>
        <v>0</v>
      </c>
    </row>
    <row r="463" spans="1:14">
      <c r="A463" s="214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14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14"/>
      <c r="B465" s="14" t="s">
        <v>30</v>
      </c>
      <c r="C465" s="34">
        <v>0</v>
      </c>
      <c r="D465" s="34">
        <v>0</v>
      </c>
      <c r="E465" s="34">
        <v>0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6"/>
      <c r="B466" s="15" t="s">
        <v>31</v>
      </c>
      <c r="C466" s="16">
        <f t="shared" ref="C466:L466" si="123">C454+C456+C457+C458+C459+C460+C461+C462</f>
        <v>46.338064000000003</v>
      </c>
      <c r="D466" s="16">
        <f t="shared" si="123"/>
        <v>545.67825399999992</v>
      </c>
      <c r="E466" s="16">
        <f t="shared" si="123"/>
        <v>382.55531500000006</v>
      </c>
      <c r="F466" s="16">
        <f t="shared" ref="F466:F474" si="124">(D466-E466)/E466*100</f>
        <v>42.640353591741324</v>
      </c>
      <c r="G466" s="16">
        <f t="shared" si="123"/>
        <v>4080</v>
      </c>
      <c r="H466" s="16">
        <f t="shared" si="123"/>
        <v>281738.61344799999</v>
      </c>
      <c r="I466" s="16">
        <f t="shared" si="123"/>
        <v>118</v>
      </c>
      <c r="J466" s="16">
        <f t="shared" si="123"/>
        <v>110.721872</v>
      </c>
      <c r="K466" s="16">
        <f t="shared" si="123"/>
        <v>377.82169099999999</v>
      </c>
      <c r="L466" s="16">
        <f t="shared" si="123"/>
        <v>158.16360900000001</v>
      </c>
      <c r="M466" s="16">
        <f>(K466-L466)/L466*100</f>
        <v>138.88029198929064</v>
      </c>
      <c r="N466" s="110">
        <f>D466/D531*100</f>
        <v>7.3145701271356209</v>
      </c>
    </row>
    <row r="467" spans="1:14" ht="14.25" thickTop="1">
      <c r="A467" s="214" t="s">
        <v>36</v>
      </c>
      <c r="B467" s="196" t="s">
        <v>19</v>
      </c>
      <c r="C467" s="32">
        <v>27.114699000000002</v>
      </c>
      <c r="D467" s="32">
        <v>165.88410500000001</v>
      </c>
      <c r="E467" s="32">
        <v>117.041737</v>
      </c>
      <c r="F467" s="34">
        <f t="shared" si="124"/>
        <v>41.730727219128681</v>
      </c>
      <c r="G467" s="31">
        <v>1357</v>
      </c>
      <c r="H467" s="31">
        <v>117984.76703</v>
      </c>
      <c r="I467" s="33">
        <v>101</v>
      </c>
      <c r="J467" s="31">
        <v>3.1551269999999998</v>
      </c>
      <c r="K467" s="31">
        <v>68.924555999999995</v>
      </c>
      <c r="L467" s="31">
        <v>94.230130000000003</v>
      </c>
      <c r="M467" s="31">
        <f>(K467-L467)/L467*100</f>
        <v>-26.85507703321645</v>
      </c>
      <c r="N467" s="109">
        <f>D467/D519*100</f>
        <v>4.0333674282147411</v>
      </c>
    </row>
    <row r="468" spans="1:14">
      <c r="A468" s="214"/>
      <c r="B468" s="196" t="s">
        <v>20</v>
      </c>
      <c r="C468" s="31">
        <v>11.875631</v>
      </c>
      <c r="D468" s="31">
        <v>73.304601000000005</v>
      </c>
      <c r="E468" s="31">
        <v>49.061281999999999</v>
      </c>
      <c r="F468" s="31">
        <f t="shared" si="124"/>
        <v>49.41436100263342</v>
      </c>
      <c r="G468" s="31">
        <v>793</v>
      </c>
      <c r="H468" s="31">
        <v>15860</v>
      </c>
      <c r="I468" s="33">
        <v>58</v>
      </c>
      <c r="J468" s="31">
        <v>1.755169</v>
      </c>
      <c r="K468" s="31">
        <v>33.460771999999999</v>
      </c>
      <c r="L468" s="31">
        <v>11.055859</v>
      </c>
      <c r="M468" s="34">
        <f>(K468-L468)/L468*100</f>
        <v>202.6519422868906</v>
      </c>
      <c r="N468" s="109">
        <f>D468/D520*100</f>
        <v>5.1896285000518008</v>
      </c>
    </row>
    <row r="469" spans="1:14">
      <c r="A469" s="214"/>
      <c r="B469" s="196" t="s">
        <v>21</v>
      </c>
      <c r="C469" s="31">
        <v>0</v>
      </c>
      <c r="D469" s="31">
        <v>1.6604000000000001E-2</v>
      </c>
      <c r="E469" s="31">
        <v>1.6056600000000001</v>
      </c>
      <c r="F469" s="31">
        <f t="shared" si="124"/>
        <v>-98.965908100095916</v>
      </c>
      <c r="G469" s="31">
        <v>1</v>
      </c>
      <c r="H469" s="31">
        <v>10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14"/>
      <c r="B470" s="196" t="s">
        <v>22</v>
      </c>
      <c r="C470" s="31">
        <v>0.19104199999999999</v>
      </c>
      <c r="D470" s="31">
        <v>1.0763560000000001</v>
      </c>
      <c r="E470" s="31">
        <v>0.61017699999999997</v>
      </c>
      <c r="F470" s="31">
        <f t="shared" si="124"/>
        <v>76.400618181281843</v>
      </c>
      <c r="G470" s="31">
        <v>177</v>
      </c>
      <c r="H470" s="31">
        <v>9547.1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25">(K470-L470)/L470*100</f>
        <v>#DIV/0!</v>
      </c>
      <c r="N470" s="109">
        <f>D470/D522*100</f>
        <v>0.27574489017606069</v>
      </c>
    </row>
    <row r="471" spans="1:14">
      <c r="A471" s="214"/>
      <c r="B471" s="196" t="s">
        <v>23</v>
      </c>
      <c r="C471" s="31">
        <v>0.114443</v>
      </c>
      <c r="D471" s="31">
        <v>0.425765</v>
      </c>
      <c r="E471" s="31">
        <v>0.55377600000000005</v>
      </c>
      <c r="F471" s="31">
        <f t="shared" si="124"/>
        <v>-23.116025252087489</v>
      </c>
      <c r="G471" s="31">
        <v>13</v>
      </c>
      <c r="H471" s="31">
        <v>3045.6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10.883691372649064</v>
      </c>
    </row>
    <row r="472" spans="1:14">
      <c r="A472" s="214"/>
      <c r="B472" s="196" t="s">
        <v>24</v>
      </c>
      <c r="C472" s="31">
        <v>5.0944000000000003E-2</v>
      </c>
      <c r="D472" s="31">
        <v>0.62188500000000002</v>
      </c>
      <c r="E472" s="31">
        <v>6.7547999999999997E-2</v>
      </c>
      <c r="F472" s="31">
        <f t="shared" si="124"/>
        <v>820.65642209984026</v>
      </c>
      <c r="G472" s="31">
        <v>10</v>
      </c>
      <c r="H472" s="31">
        <v>1639.2624000000001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0.22653631498596277</v>
      </c>
    </row>
    <row r="473" spans="1:14">
      <c r="A473" s="214"/>
      <c r="B473" s="196" t="s">
        <v>25</v>
      </c>
      <c r="C473" s="33">
        <v>0</v>
      </c>
      <c r="D473" s="33">
        <v>1.0806659999999999</v>
      </c>
      <c r="E473" s="31">
        <v>0</v>
      </c>
      <c r="F473" s="31" t="e">
        <f t="shared" si="124"/>
        <v>#DIV/0!</v>
      </c>
      <c r="G473" s="33">
        <v>1</v>
      </c>
      <c r="H473" s="33">
        <v>400.24669999999998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14"/>
      <c r="B474" s="196" t="s">
        <v>26</v>
      </c>
      <c r="C474" s="31">
        <v>3.7351109999999998</v>
      </c>
      <c r="D474" s="31">
        <v>20.459175999999999</v>
      </c>
      <c r="E474" s="31">
        <v>14.627409</v>
      </c>
      <c r="F474" s="31">
        <f t="shared" si="124"/>
        <v>39.868762813701316</v>
      </c>
      <c r="G474" s="31">
        <v>627</v>
      </c>
      <c r="H474" s="31">
        <v>287391.53261599998</v>
      </c>
      <c r="I474" s="33">
        <v>15</v>
      </c>
      <c r="J474" s="31">
        <v>1.136924</v>
      </c>
      <c r="K474" s="31">
        <v>4.1585939999999999</v>
      </c>
      <c r="L474" s="31">
        <v>4.4930760000000003</v>
      </c>
      <c r="M474" s="34">
        <f t="shared" si="125"/>
        <v>-7.4443877646405348</v>
      </c>
      <c r="N474" s="109">
        <f>D474/D526*100</f>
        <v>2.6301596364737474</v>
      </c>
    </row>
    <row r="475" spans="1:14">
      <c r="A475" s="214"/>
      <c r="B475" s="196" t="s">
        <v>27</v>
      </c>
      <c r="C475" s="31">
        <v>0</v>
      </c>
      <c r="D475" s="34">
        <v>0</v>
      </c>
      <c r="E475" s="31">
        <v>0</v>
      </c>
      <c r="F475" s="31">
        <v>0</v>
      </c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5"/>
        <v>#DIV/0!</v>
      </c>
      <c r="N475" s="109">
        <f>D475/D527*100</f>
        <v>0</v>
      </c>
    </row>
    <row r="476" spans="1:14">
      <c r="A476" s="214"/>
      <c r="B476" s="14" t="s">
        <v>28</v>
      </c>
      <c r="C476" s="34">
        <v>0</v>
      </c>
      <c r="D476" s="34">
        <v>0</v>
      </c>
      <c r="E476" s="41">
        <v>0</v>
      </c>
      <c r="F476" s="31">
        <v>0</v>
      </c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14"/>
      <c r="B477" s="14" t="s">
        <v>29</v>
      </c>
      <c r="C477" s="34">
        <v>0</v>
      </c>
      <c r="D477" s="34">
        <v>0</v>
      </c>
      <c r="E477" s="41">
        <v>0</v>
      </c>
      <c r="F477" s="31">
        <v>0</v>
      </c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14"/>
      <c r="B478" s="14" t="s">
        <v>30</v>
      </c>
      <c r="C478" s="41">
        <v>0</v>
      </c>
      <c r="D478" s="41">
        <v>0</v>
      </c>
      <c r="E478" s="41">
        <v>0</v>
      </c>
      <c r="F478" s="31">
        <v>0</v>
      </c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6"/>
      <c r="B479" s="15" t="s">
        <v>31</v>
      </c>
      <c r="C479" s="16">
        <f t="shared" ref="C479:L479" si="126">C467+C469+C470+C471+C472+C473+C474+C475</f>
        <v>31.206239000000004</v>
      </c>
      <c r="D479" s="16">
        <f t="shared" si="126"/>
        <v>189.56455700000004</v>
      </c>
      <c r="E479" s="16">
        <f t="shared" si="126"/>
        <v>134.50630699999999</v>
      </c>
      <c r="F479" s="16">
        <f t="shared" ref="F479:F485" si="127">(D479-E479)/E479*100</f>
        <v>40.933582393277696</v>
      </c>
      <c r="G479" s="16">
        <f t="shared" si="126"/>
        <v>2186</v>
      </c>
      <c r="H479" s="16">
        <f t="shared" si="126"/>
        <v>420018.50874600001</v>
      </c>
      <c r="I479" s="16">
        <f t="shared" si="126"/>
        <v>116</v>
      </c>
      <c r="J479" s="16">
        <f t="shared" si="126"/>
        <v>4.2920509999999998</v>
      </c>
      <c r="K479" s="16">
        <f t="shared" si="126"/>
        <v>73.083149999999989</v>
      </c>
      <c r="L479" s="16">
        <f t="shared" si="126"/>
        <v>98.723206000000005</v>
      </c>
      <c r="M479" s="16">
        <f>(K479-L479)/L479*100</f>
        <v>-25.971660604296034</v>
      </c>
      <c r="N479" s="110">
        <f>D479/D531*100</f>
        <v>2.5410271265746611</v>
      </c>
    </row>
    <row r="480" spans="1:14" ht="14.25" thickTop="1">
      <c r="A480" s="217" t="s">
        <v>40</v>
      </c>
      <c r="B480" s="18" t="s">
        <v>19</v>
      </c>
      <c r="C480" s="34">
        <v>64.314491000000004</v>
      </c>
      <c r="D480" s="34">
        <v>325.224895</v>
      </c>
      <c r="E480" s="34">
        <v>399.94396399999999</v>
      </c>
      <c r="F480" s="117">
        <f t="shared" si="127"/>
        <v>-18.682384465239732</v>
      </c>
      <c r="G480" s="34">
        <v>2852</v>
      </c>
      <c r="H480" s="34">
        <v>312760.797204</v>
      </c>
      <c r="I480" s="34">
        <v>313</v>
      </c>
      <c r="J480" s="34">
        <v>47.61</v>
      </c>
      <c r="K480" s="34">
        <v>252.72</v>
      </c>
      <c r="L480" s="31">
        <v>211.19</v>
      </c>
      <c r="M480" s="34">
        <f>(K480-L480)/L480*100</f>
        <v>19.66475685401771</v>
      </c>
      <c r="N480" s="112">
        <f t="shared" ref="N480:N488" si="128">D480/D519*100</f>
        <v>7.9076382775646836</v>
      </c>
    </row>
    <row r="481" spans="1:14">
      <c r="A481" s="214"/>
      <c r="B481" s="196" t="s">
        <v>20</v>
      </c>
      <c r="C481" s="34">
        <v>24.339134000000001</v>
      </c>
      <c r="D481" s="34">
        <v>112.686072</v>
      </c>
      <c r="E481" s="34">
        <v>149.97136399999999</v>
      </c>
      <c r="F481" s="31">
        <f t="shared" si="127"/>
        <v>-24.861607579964399</v>
      </c>
      <c r="G481" s="34">
        <v>1451</v>
      </c>
      <c r="H481" s="34">
        <v>29020</v>
      </c>
      <c r="I481" s="34">
        <v>166</v>
      </c>
      <c r="J481" s="34">
        <v>22.98</v>
      </c>
      <c r="K481" s="34">
        <v>102.94</v>
      </c>
      <c r="L481" s="31">
        <v>86.87</v>
      </c>
      <c r="M481" s="34">
        <f>(K481-L481)/L481*100</f>
        <v>18.498906411879812</v>
      </c>
      <c r="N481" s="109">
        <f t="shared" si="128"/>
        <v>7.9776554654473752</v>
      </c>
    </row>
    <row r="482" spans="1:14">
      <c r="A482" s="214"/>
      <c r="B482" s="196" t="s">
        <v>21</v>
      </c>
      <c r="C482" s="34">
        <v>5.1887000000000003E-2</v>
      </c>
      <c r="D482" s="34">
        <v>0.15565699999999999</v>
      </c>
      <c r="E482" s="34">
        <v>28.332501000000001</v>
      </c>
      <c r="F482" s="31">
        <f t="shared" si="127"/>
        <v>-99.450606213690762</v>
      </c>
      <c r="G482" s="34">
        <v>3</v>
      </c>
      <c r="H482" s="34">
        <v>90.91</v>
      </c>
      <c r="I482" s="34"/>
      <c r="J482" s="34"/>
      <c r="K482" s="34"/>
      <c r="L482" s="31"/>
      <c r="M482" s="34"/>
      <c r="N482" s="109">
        <f t="shared" si="128"/>
        <v>0.14667226480682977</v>
      </c>
    </row>
    <row r="483" spans="1:14">
      <c r="A483" s="214"/>
      <c r="B483" s="196" t="s">
        <v>22</v>
      </c>
      <c r="C483" s="34">
        <v>8.381492999999999</v>
      </c>
      <c r="D483" s="34">
        <v>137.87585000000001</v>
      </c>
      <c r="E483" s="34">
        <v>143.809495</v>
      </c>
      <c r="F483" s="31">
        <f t="shared" si="127"/>
        <v>-4.1260453629991432</v>
      </c>
      <c r="G483" s="34">
        <v>2716</v>
      </c>
      <c r="H483" s="34">
        <v>185343.28</v>
      </c>
      <c r="I483" s="34">
        <v>112</v>
      </c>
      <c r="J483" s="34">
        <v>6.97</v>
      </c>
      <c r="K483" s="34">
        <v>17.41</v>
      </c>
      <c r="L483" s="31">
        <v>14.41</v>
      </c>
      <c r="M483" s="34">
        <f>(K483-L483)/L483*100</f>
        <v>20.818875780707842</v>
      </c>
      <c r="N483" s="109">
        <f t="shared" si="128"/>
        <v>35.321548926359881</v>
      </c>
    </row>
    <row r="484" spans="1:14">
      <c r="A484" s="214"/>
      <c r="B484" s="196" t="s">
        <v>23</v>
      </c>
      <c r="C484" s="34">
        <v>0</v>
      </c>
      <c r="D484" s="34">
        <v>1.5094E-2</v>
      </c>
      <c r="E484" s="34">
        <v>9.4339999999999993E-2</v>
      </c>
      <c r="F484" s="31">
        <f t="shared" si="127"/>
        <v>-84.000423998304001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8"/>
        <v>0.38584298281626012</v>
      </c>
    </row>
    <row r="485" spans="1:14">
      <c r="A485" s="214"/>
      <c r="B485" s="196" t="s">
        <v>24</v>
      </c>
      <c r="C485" s="34">
        <v>6.7229710000000003</v>
      </c>
      <c r="D485" s="34">
        <v>26.123904</v>
      </c>
      <c r="E485" s="34">
        <v>22.083798999999999</v>
      </c>
      <c r="F485" s="31">
        <f t="shared" si="127"/>
        <v>18.294429323505437</v>
      </c>
      <c r="G485" s="34">
        <v>30</v>
      </c>
      <c r="H485" s="34">
        <v>11838.82</v>
      </c>
      <c r="I485" s="34">
        <v>8</v>
      </c>
      <c r="J485" s="34">
        <v>0.17</v>
      </c>
      <c r="K485" s="34">
        <v>7.75</v>
      </c>
      <c r="L485" s="31">
        <v>23.17</v>
      </c>
      <c r="M485" s="34">
        <f>(K485-L485)/L485*100</f>
        <v>-66.551575312904617</v>
      </c>
      <c r="N485" s="109">
        <f t="shared" si="128"/>
        <v>9.5162497008402713</v>
      </c>
    </row>
    <row r="486" spans="1:14">
      <c r="A486" s="214"/>
      <c r="B486" s="196" t="s">
        <v>25</v>
      </c>
      <c r="C486" s="34">
        <v>0</v>
      </c>
      <c r="D486" s="34">
        <v>10.08</v>
      </c>
      <c r="E486" s="34">
        <v>6.5347540000000004</v>
      </c>
      <c r="F486" s="31"/>
      <c r="G486" s="34">
        <v>11</v>
      </c>
      <c r="H486" s="34">
        <v>504</v>
      </c>
      <c r="I486" s="34"/>
      <c r="J486" s="34"/>
      <c r="K486" s="34"/>
      <c r="L486" s="31">
        <v>116.09</v>
      </c>
      <c r="M486" s="34"/>
      <c r="N486" s="109">
        <f t="shared" si="128"/>
        <v>0.5866260248121683</v>
      </c>
    </row>
    <row r="487" spans="1:14">
      <c r="A487" s="214"/>
      <c r="B487" s="196" t="s">
        <v>26</v>
      </c>
      <c r="C487" s="34">
        <v>26.735390000000002</v>
      </c>
      <c r="D487" s="34">
        <v>63.142342000000006</v>
      </c>
      <c r="E487" s="34">
        <v>65.030023</v>
      </c>
      <c r="F487" s="31">
        <f>(D487-E487)/E487*100</f>
        <v>-2.9027838418571581</v>
      </c>
      <c r="G487" s="34">
        <v>2152</v>
      </c>
      <c r="H487" s="34">
        <v>237072.5</v>
      </c>
      <c r="I487" s="34">
        <v>50</v>
      </c>
      <c r="J487" s="34">
        <v>2.74</v>
      </c>
      <c r="K487" s="34">
        <v>193.25</v>
      </c>
      <c r="L487" s="31">
        <v>13.05</v>
      </c>
      <c r="M487" s="34">
        <f>(K487-L487)/L487*100</f>
        <v>1380.8429118773943</v>
      </c>
      <c r="N487" s="109">
        <f t="shared" si="128"/>
        <v>8.1173571839267158</v>
      </c>
    </row>
    <row r="488" spans="1:14">
      <c r="A488" s="214"/>
      <c r="B488" s="196" t="s">
        <v>27</v>
      </c>
      <c r="C488" s="34">
        <v>0</v>
      </c>
      <c r="D488" s="34">
        <v>0</v>
      </c>
      <c r="E488" s="34">
        <v>9.5563999999999996E-2</v>
      </c>
      <c r="F488" s="31">
        <f>(D488-E488)/E488*100</f>
        <v>-100</v>
      </c>
      <c r="G488" s="34">
        <v>0</v>
      </c>
      <c r="H488" s="34"/>
      <c r="I488" s="31"/>
      <c r="J488" s="31"/>
      <c r="K488" s="31"/>
      <c r="L488" s="31"/>
      <c r="M488" s="31"/>
      <c r="N488" s="109">
        <f t="shared" si="128"/>
        <v>0</v>
      </c>
    </row>
    <row r="489" spans="1:14">
      <c r="A489" s="214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/>
      <c r="I489" s="34"/>
      <c r="J489" s="34"/>
      <c r="K489" s="34"/>
      <c r="L489" s="34"/>
      <c r="M489" s="31"/>
      <c r="N489" s="109"/>
    </row>
    <row r="490" spans="1:14">
      <c r="A490" s="214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/>
      <c r="I490" s="34"/>
      <c r="J490" s="34"/>
      <c r="K490" s="34"/>
      <c r="L490" s="34"/>
      <c r="M490" s="31"/>
      <c r="N490" s="109">
        <f>D490/D529*100</f>
        <v>0</v>
      </c>
    </row>
    <row r="491" spans="1:14">
      <c r="A491" s="214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/>
      <c r="I491" s="34"/>
      <c r="J491" s="34"/>
      <c r="K491" s="34"/>
      <c r="L491" s="34"/>
      <c r="M491" s="31"/>
      <c r="N491" s="109"/>
    </row>
    <row r="492" spans="1:14" ht="14.25" thickBot="1">
      <c r="A492" s="216"/>
      <c r="B492" s="15" t="s">
        <v>31</v>
      </c>
      <c r="C492" s="16">
        <f t="shared" ref="C492:L492" si="129">C480+C482+C483+C484+C485+C486+C487+C488</f>
        <v>106.206232</v>
      </c>
      <c r="D492" s="16">
        <f t="shared" si="129"/>
        <v>562.61774200000002</v>
      </c>
      <c r="E492" s="16">
        <f t="shared" si="129"/>
        <v>665.92444</v>
      </c>
      <c r="F492" s="16">
        <f>(D492-E492)/E492*100</f>
        <v>-15.513276250981264</v>
      </c>
      <c r="G492" s="16">
        <f t="shared" si="129"/>
        <v>7765</v>
      </c>
      <c r="H492" s="16">
        <f t="shared" si="129"/>
        <v>747611.30720399995</v>
      </c>
      <c r="I492" s="16">
        <f t="shared" si="129"/>
        <v>483</v>
      </c>
      <c r="J492" s="16">
        <f t="shared" si="129"/>
        <v>57.49</v>
      </c>
      <c r="K492" s="16">
        <f t="shared" si="129"/>
        <v>471.13</v>
      </c>
      <c r="L492" s="16">
        <f t="shared" si="129"/>
        <v>377.91</v>
      </c>
      <c r="M492" s="16">
        <f>(K492-L492)/L492*100</f>
        <v>24.667248815855615</v>
      </c>
      <c r="N492" s="110">
        <f>D492/D531*100</f>
        <v>7.5416363002614659</v>
      </c>
    </row>
    <row r="493" spans="1:14" ht="14.25" thickTop="1">
      <c r="A493" s="206" t="s">
        <v>67</v>
      </c>
      <c r="B493" s="18" t="s">
        <v>19</v>
      </c>
      <c r="C493" s="32">
        <v>35.506977000000006</v>
      </c>
      <c r="D493" s="32">
        <v>186.05927199999999</v>
      </c>
      <c r="E493" s="32">
        <v>217.38383899999999</v>
      </c>
      <c r="F493" s="117">
        <f>(D493-E493)/E493*100</f>
        <v>-14.409795661028879</v>
      </c>
      <c r="G493" s="31">
        <v>1606</v>
      </c>
      <c r="H493" s="31">
        <v>171196.31160799999</v>
      </c>
      <c r="I493" s="31">
        <v>222</v>
      </c>
      <c r="J493" s="31">
        <v>48.506553999999994</v>
      </c>
      <c r="K493" s="31">
        <v>165.151557</v>
      </c>
      <c r="L493" s="31">
        <v>21.435552999999999</v>
      </c>
      <c r="M493" s="32">
        <f>(K493-L493)/L493*100</f>
        <v>670.45624621860702</v>
      </c>
      <c r="N493" s="114">
        <f>D493/D519*100</f>
        <v>4.5239138939933214</v>
      </c>
    </row>
    <row r="494" spans="1:14">
      <c r="A494" s="206"/>
      <c r="B494" s="196" t="s">
        <v>20</v>
      </c>
      <c r="C494" s="32">
        <v>15.671398000000003</v>
      </c>
      <c r="D494" s="32">
        <v>74.438850000000002</v>
      </c>
      <c r="E494" s="32">
        <v>86.357757000000007</v>
      </c>
      <c r="F494" s="31">
        <f>(D494-E494)/E494*100</f>
        <v>-13.801779265758377</v>
      </c>
      <c r="G494" s="31">
        <v>880</v>
      </c>
      <c r="H494" s="31">
        <v>17600</v>
      </c>
      <c r="I494" s="31">
        <v>108</v>
      </c>
      <c r="J494" s="31">
        <v>2.6499999999999986</v>
      </c>
      <c r="K494" s="31">
        <v>35.227992999999998</v>
      </c>
      <c r="L494" s="31">
        <v>10.021699999999999</v>
      </c>
      <c r="M494" s="34">
        <f>(K494-L494)/L494*100</f>
        <v>251.51713781095023</v>
      </c>
      <c r="N494" s="114">
        <f>D494/D520*100</f>
        <v>5.2699281109391887</v>
      </c>
    </row>
    <row r="495" spans="1:14">
      <c r="A495" s="206"/>
      <c r="B495" s="196" t="s">
        <v>21</v>
      </c>
      <c r="C495" s="32">
        <v>0</v>
      </c>
      <c r="D495" s="32">
        <v>2.1496089999999999</v>
      </c>
      <c r="E495" s="32">
        <v>12.340506</v>
      </c>
      <c r="F495" s="31">
        <f>(D495-E495)/E495*100</f>
        <v>-82.580868239924683</v>
      </c>
      <c r="G495" s="31">
        <v>5</v>
      </c>
      <c r="H495" s="31">
        <v>2801.3043389999998</v>
      </c>
      <c r="I495" s="31">
        <v>0</v>
      </c>
      <c r="J495" s="31">
        <v>0</v>
      </c>
      <c r="K495" s="31">
        <v>0</v>
      </c>
      <c r="L495" s="31">
        <v>21.3109</v>
      </c>
      <c r="M495" s="31"/>
      <c r="N495" s="114">
        <f>D495/D521*100</f>
        <v>2.0255306248941229</v>
      </c>
    </row>
    <row r="496" spans="1:14">
      <c r="A496" s="206"/>
      <c r="B496" s="196" t="s">
        <v>22</v>
      </c>
      <c r="C496" s="32">
        <v>1.5547990000000009</v>
      </c>
      <c r="D496" s="32">
        <v>16.337440000000001</v>
      </c>
      <c r="E496" s="32">
        <v>24.833953000000001</v>
      </c>
      <c r="F496" s="31">
        <f>(D496-E496)/E496*100</f>
        <v>-34.213292583746131</v>
      </c>
      <c r="G496" s="31">
        <v>175</v>
      </c>
      <c r="H496" s="31">
        <v>155696.68640000001</v>
      </c>
      <c r="I496" s="31">
        <v>63</v>
      </c>
      <c r="J496" s="31">
        <v>0.44799999999999951</v>
      </c>
      <c r="K496" s="31">
        <v>4.3141999999999996</v>
      </c>
      <c r="L496" s="31">
        <v>1.0740000000000001</v>
      </c>
      <c r="M496" s="31"/>
      <c r="N496" s="114">
        <f>D496/D522*100</f>
        <v>4.1853862463329801</v>
      </c>
    </row>
    <row r="497" spans="1:14">
      <c r="A497" s="206"/>
      <c r="B497" s="196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06"/>
      <c r="B498" s="196" t="s">
        <v>24</v>
      </c>
      <c r="C498" s="32">
        <v>0.17688700000000024</v>
      </c>
      <c r="D498" s="32">
        <v>2.6717930000000001</v>
      </c>
      <c r="E498" s="32">
        <v>0.20113300000000001</v>
      </c>
      <c r="F498" s="31">
        <f>(D498-E498)/E498*100</f>
        <v>1228.3712767173959</v>
      </c>
      <c r="G498" s="31">
        <v>14</v>
      </c>
      <c r="H498" s="31">
        <v>1459.90311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0.9732637716383099</v>
      </c>
    </row>
    <row r="499" spans="1:14">
      <c r="A499" s="206"/>
      <c r="B499" s="196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06"/>
      <c r="B500" s="196" t="s">
        <v>26</v>
      </c>
      <c r="C500" s="32">
        <v>5.3619440000000012</v>
      </c>
      <c r="D500" s="32">
        <v>45.922452</v>
      </c>
      <c r="E500" s="32">
        <v>58.450898000000002</v>
      </c>
      <c r="F500" s="31">
        <f>(D500-E500)/E500*100</f>
        <v>-21.434137761236794</v>
      </c>
      <c r="G500" s="31">
        <v>692</v>
      </c>
      <c r="H500" s="31">
        <v>458551.7108</v>
      </c>
      <c r="I500" s="31">
        <v>26</v>
      </c>
      <c r="J500" s="31">
        <v>31.902737999999999</v>
      </c>
      <c r="K500" s="31">
        <v>40.727058</v>
      </c>
      <c r="L500" s="31">
        <v>5.6336769999999996</v>
      </c>
      <c r="M500" s="31"/>
      <c r="N500" s="114">
        <f>D500/D526*100</f>
        <v>5.9036287511434038</v>
      </c>
    </row>
    <row r="501" spans="1:14">
      <c r="A501" s="206"/>
      <c r="B501" s="196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06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06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06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6"/>
      <c r="B505" s="15" t="s">
        <v>31</v>
      </c>
      <c r="C505" s="16">
        <f>C493+C495+C496+C497+C498+C499+C500+C501</f>
        <v>42.600607000000011</v>
      </c>
      <c r="D505" s="16">
        <f>D493+D495+D496+D497+D498+D499+D500+D501</f>
        <v>253.14056599999998</v>
      </c>
      <c r="E505" s="16">
        <f>E493+E495+E496+E497+E498+E499+E500+E501</f>
        <v>313.210329</v>
      </c>
      <c r="F505" s="16">
        <f>(D505-E505)/E505*100</f>
        <v>-19.178729894313296</v>
      </c>
      <c r="G505" s="16">
        <f t="shared" ref="G505:L505" si="130">G493+G495+G496+G497+G498+G499+G500+G501</f>
        <v>2492</v>
      </c>
      <c r="H505" s="16">
        <f t="shared" si="130"/>
        <v>789705.91625700006</v>
      </c>
      <c r="I505" s="16">
        <f t="shared" si="130"/>
        <v>311</v>
      </c>
      <c r="J505" s="16">
        <f t="shared" si="130"/>
        <v>80.857292000000001</v>
      </c>
      <c r="K505" s="16">
        <f t="shared" si="130"/>
        <v>210.192815</v>
      </c>
      <c r="L505" s="16">
        <f t="shared" si="130"/>
        <v>49.454129999999999</v>
      </c>
      <c r="M505" s="16">
        <f>(K505-L505)/L505*100</f>
        <v>325.0258067425309</v>
      </c>
      <c r="N505" s="110">
        <f>D505/D531*100</f>
        <v>3.3932347650962162</v>
      </c>
    </row>
    <row r="506" spans="1:14" ht="14.25" thickTop="1">
      <c r="A506" s="214" t="s">
        <v>43</v>
      </c>
      <c r="B506" s="198" t="s">
        <v>19</v>
      </c>
      <c r="C506" s="94">
        <v>0.06</v>
      </c>
      <c r="D506" s="94">
        <v>0.14000000000000001</v>
      </c>
      <c r="E506" s="94">
        <v>5.23</v>
      </c>
      <c r="F506" s="117">
        <f>(D506-E506)/E506*100</f>
        <v>-97.323135755258122</v>
      </c>
      <c r="G506" s="95">
        <v>2</v>
      </c>
      <c r="H506" s="95">
        <v>220</v>
      </c>
      <c r="I506" s="95">
        <v>0</v>
      </c>
      <c r="J506" s="95">
        <v>0</v>
      </c>
      <c r="K506" s="95">
        <v>0</v>
      </c>
      <c r="L506" s="95">
        <v>0.03</v>
      </c>
      <c r="M506" s="31">
        <f>(K506-L506)/L506*100</f>
        <v>-100</v>
      </c>
      <c r="N506" s="113">
        <f>D506/D519*100</f>
        <v>3.4040117342771553E-3</v>
      </c>
    </row>
    <row r="507" spans="1:14">
      <c r="A507" s="214"/>
      <c r="B507" s="196" t="s">
        <v>20</v>
      </c>
      <c r="C507" s="95">
        <v>0.06</v>
      </c>
      <c r="D507" s="95">
        <v>0.06</v>
      </c>
      <c r="E507" s="95">
        <v>1.38</v>
      </c>
      <c r="F507" s="31">
        <f>(D507-E507)/E507*100</f>
        <v>-95.65217391304347</v>
      </c>
      <c r="G507" s="95">
        <v>1</v>
      </c>
      <c r="H507" s="95">
        <v>20</v>
      </c>
      <c r="I507" s="95">
        <v>0</v>
      </c>
      <c r="J507" s="95">
        <v>0</v>
      </c>
      <c r="K507" s="95">
        <v>0</v>
      </c>
      <c r="L507" s="95">
        <v>0.03</v>
      </c>
      <c r="M507" s="31">
        <f>(K507-L507)/L507*100</f>
        <v>-100</v>
      </c>
      <c r="N507" s="109">
        <f>D507/D520*100</f>
        <v>4.2477239594156989E-3</v>
      </c>
    </row>
    <row r="508" spans="1:14">
      <c r="A508" s="214"/>
      <c r="B508" s="196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14"/>
      <c r="B509" s="196" t="s">
        <v>22</v>
      </c>
      <c r="C509" s="95"/>
      <c r="D509" s="95"/>
      <c r="E509" s="95">
        <v>0.02</v>
      </c>
      <c r="F509" s="31">
        <f>(D509-E509)/E509*100</f>
        <v>-100</v>
      </c>
      <c r="G509" s="95"/>
      <c r="H509" s="95"/>
      <c r="I509" s="95"/>
      <c r="J509" s="95"/>
      <c r="K509" s="95"/>
      <c r="L509" s="95">
        <v>0</v>
      </c>
      <c r="M509" s="31"/>
      <c r="N509" s="109">
        <f>D509/D522*100</f>
        <v>0</v>
      </c>
    </row>
    <row r="510" spans="1:14">
      <c r="A510" s="214"/>
      <c r="B510" s="196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14"/>
      <c r="B511" s="196" t="s">
        <v>24</v>
      </c>
      <c r="C511" s="95"/>
      <c r="D511" s="95"/>
      <c r="E511" s="95"/>
      <c r="F511" s="31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14"/>
      <c r="B512" s="196" t="s">
        <v>25</v>
      </c>
      <c r="C512" s="95">
        <v>86.75</v>
      </c>
      <c r="D512" s="95">
        <v>155.44</v>
      </c>
      <c r="E512" s="95">
        <v>50.72</v>
      </c>
      <c r="F512" s="31"/>
      <c r="G512" s="95">
        <v>13</v>
      </c>
      <c r="H512" s="95">
        <v>2932.8</v>
      </c>
      <c r="I512" s="95">
        <v>0</v>
      </c>
      <c r="J512" s="95">
        <v>0</v>
      </c>
      <c r="K512" s="95">
        <v>0</v>
      </c>
      <c r="L512" s="95">
        <v>0</v>
      </c>
      <c r="M512" s="31" t="e">
        <f>(K512-L512)/L512*100</f>
        <v>#DIV/0!</v>
      </c>
      <c r="N512" s="109">
        <f>D512/D525*100</f>
        <v>9.0461457635717704</v>
      </c>
    </row>
    <row r="513" spans="1:14">
      <c r="A513" s="214"/>
      <c r="B513" s="196" t="s">
        <v>26</v>
      </c>
      <c r="C513" s="95"/>
      <c r="D513" s="95"/>
      <c r="E513" s="95">
        <v>0.01</v>
      </c>
      <c r="F513" s="31">
        <f>(D513-E513)/E513*100</f>
        <v>-100</v>
      </c>
      <c r="G513" s="95"/>
      <c r="H513" s="95"/>
      <c r="I513" s="95"/>
      <c r="J513" s="95"/>
      <c r="K513" s="95"/>
      <c r="L513" s="95"/>
      <c r="M513" s="31" t="e">
        <f>(K513-L513)/L513*100</f>
        <v>#DIV/0!</v>
      </c>
      <c r="N513" s="109">
        <f>D513/D526*100</f>
        <v>0</v>
      </c>
    </row>
    <row r="514" spans="1:14">
      <c r="A514" s="214"/>
      <c r="B514" s="196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14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14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14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6"/>
      <c r="B518" s="15" t="s">
        <v>31</v>
      </c>
      <c r="C518" s="16">
        <f t="shared" ref="C518:L518" si="131">C506+C508+C509+C510+C511+C512+C513+C514</f>
        <v>86.81</v>
      </c>
      <c r="D518" s="16">
        <f t="shared" si="131"/>
        <v>155.57999999999998</v>
      </c>
      <c r="E518" s="16">
        <f t="shared" si="131"/>
        <v>55.98</v>
      </c>
      <c r="F518" s="16">
        <f t="shared" ref="F518:F531" si="132">(D518-E518)/E518*100</f>
        <v>177.92068595927117</v>
      </c>
      <c r="G518" s="16">
        <f t="shared" si="131"/>
        <v>15</v>
      </c>
      <c r="H518" s="16">
        <f t="shared" si="131"/>
        <v>3152.8</v>
      </c>
      <c r="I518" s="16">
        <f t="shared" si="131"/>
        <v>0</v>
      </c>
      <c r="J518" s="16">
        <f t="shared" si="131"/>
        <v>0</v>
      </c>
      <c r="K518" s="16">
        <f t="shared" si="131"/>
        <v>0</v>
      </c>
      <c r="L518" s="16">
        <f t="shared" si="131"/>
        <v>0.03</v>
      </c>
      <c r="M518" s="16">
        <f t="shared" ref="M518:M531" si="133">(K518-L518)/L518*100</f>
        <v>-100</v>
      </c>
      <c r="N518" s="110">
        <f>D518/D531*100</f>
        <v>2.0854795147833762</v>
      </c>
    </row>
    <row r="519" spans="1:14" ht="15" thickTop="1" thickBot="1">
      <c r="A519" s="242" t="s">
        <v>49</v>
      </c>
      <c r="B519" s="196" t="s">
        <v>19</v>
      </c>
      <c r="C519" s="31">
        <f>C415+C428+C441+C454+C467+C480+C493+C506</f>
        <v>790.95929999999998</v>
      </c>
      <c r="D519" s="31">
        <f>D415+D428+D441+D454+D467+D480+D493+D506</f>
        <v>4112.7942830000002</v>
      </c>
      <c r="E519" s="31">
        <f>E415+E428+E441+E454+E467+E480+E493+E506</f>
        <v>3759.7083860000007</v>
      </c>
      <c r="F519" s="32">
        <f t="shared" si="132"/>
        <v>9.3913107281081398</v>
      </c>
      <c r="G519" s="31">
        <f t="shared" ref="G519:L530" si="134">G415+G428+G441+G454+G467+G480+G493+G506</f>
        <v>31783</v>
      </c>
      <c r="H519" s="31">
        <f t="shared" si="134"/>
        <v>4141063.7475970001</v>
      </c>
      <c r="I519" s="31">
        <f t="shared" si="134"/>
        <v>2971</v>
      </c>
      <c r="J519" s="31">
        <f t="shared" si="134"/>
        <v>506.92110699999984</v>
      </c>
      <c r="K519" s="31">
        <f t="shared" si="134"/>
        <v>1820.0690859999997</v>
      </c>
      <c r="L519" s="31">
        <f t="shared" si="134"/>
        <v>1330.1138989999999</v>
      </c>
      <c r="M519" s="32">
        <f t="shared" si="133"/>
        <v>36.835581326407883</v>
      </c>
      <c r="N519" s="109">
        <f>D519/D531*100</f>
        <v>55.130146713682258</v>
      </c>
    </row>
    <row r="520" spans="1:14" ht="14.25" thickBot="1">
      <c r="A520" s="242"/>
      <c r="B520" s="196" t="s">
        <v>20</v>
      </c>
      <c r="C520" s="31">
        <f t="shared" ref="C520:E530" si="135">C416+C429+C442+C455+C468+C481+C494+C507</f>
        <v>290.74953099999988</v>
      </c>
      <c r="D520" s="31">
        <f t="shared" si="135"/>
        <v>1412.521166</v>
      </c>
      <c r="E520" s="31">
        <f t="shared" si="135"/>
        <v>1351.103421</v>
      </c>
      <c r="F520" s="31">
        <f t="shared" si="132"/>
        <v>4.5457471312257125</v>
      </c>
      <c r="G520" s="31">
        <f t="shared" si="134"/>
        <v>17270</v>
      </c>
      <c r="H520" s="31">
        <f t="shared" si="134"/>
        <v>344940</v>
      </c>
      <c r="I520" s="31">
        <f t="shared" si="134"/>
        <v>1688</v>
      </c>
      <c r="J520" s="31">
        <f t="shared" si="134"/>
        <v>1382.3397410000002</v>
      </c>
      <c r="K520" s="31">
        <f t="shared" si="134"/>
        <v>734.10916700000007</v>
      </c>
      <c r="L520" s="31">
        <f t="shared" si="134"/>
        <v>469.286224</v>
      </c>
      <c r="M520" s="31">
        <f t="shared" si="133"/>
        <v>56.431007231100835</v>
      </c>
      <c r="N520" s="109">
        <f>D520/D531*100</f>
        <v>18.934207198167691</v>
      </c>
    </row>
    <row r="521" spans="1:14" ht="14.25" thickBot="1">
      <c r="A521" s="242"/>
      <c r="B521" s="196" t="s">
        <v>21</v>
      </c>
      <c r="C521" s="31">
        <f t="shared" si="135"/>
        <v>14.760250999999993</v>
      </c>
      <c r="D521" s="31">
        <f t="shared" si="135"/>
        <v>106.12572200000001</v>
      </c>
      <c r="E521" s="31">
        <f t="shared" si="135"/>
        <v>132.83696700000002</v>
      </c>
      <c r="F521" s="31">
        <f t="shared" si="132"/>
        <v>-20.108291843188503</v>
      </c>
      <c r="G521" s="31">
        <f t="shared" si="134"/>
        <v>501</v>
      </c>
      <c r="H521" s="31">
        <f t="shared" si="134"/>
        <v>124530.84366900001</v>
      </c>
      <c r="I521" s="31">
        <f t="shared" si="134"/>
        <v>62</v>
      </c>
      <c r="J521" s="31">
        <f t="shared" si="134"/>
        <v>13.06348</v>
      </c>
      <c r="K521" s="31">
        <f t="shared" si="134"/>
        <v>62.220394999999996</v>
      </c>
      <c r="L521" s="31">
        <f t="shared" si="134"/>
        <v>27.789899999999999</v>
      </c>
      <c r="M521" s="31">
        <f t="shared" si="133"/>
        <v>123.89571391044947</v>
      </c>
      <c r="N521" s="109">
        <f>D521/D531*100</f>
        <v>1.4225672915708671</v>
      </c>
    </row>
    <row r="522" spans="1:14" ht="14.25" thickBot="1">
      <c r="A522" s="242"/>
      <c r="B522" s="196" t="s">
        <v>22</v>
      </c>
      <c r="C522" s="31">
        <f t="shared" si="135"/>
        <v>39.183506000000008</v>
      </c>
      <c r="D522" s="31">
        <f t="shared" si="135"/>
        <v>390.34485800000004</v>
      </c>
      <c r="E522" s="31">
        <f t="shared" si="135"/>
        <v>313.95744699999995</v>
      </c>
      <c r="F522" s="31">
        <f t="shared" si="132"/>
        <v>24.330498202834512</v>
      </c>
      <c r="G522" s="31">
        <f t="shared" si="134"/>
        <v>23056</v>
      </c>
      <c r="H522" s="31">
        <f t="shared" si="134"/>
        <v>561351.0564</v>
      </c>
      <c r="I522" s="31">
        <f t="shared" si="134"/>
        <v>687</v>
      </c>
      <c r="J522" s="31">
        <f t="shared" si="134"/>
        <v>32.072778</v>
      </c>
      <c r="K522" s="31">
        <f t="shared" si="134"/>
        <v>109.90714199999999</v>
      </c>
      <c r="L522" s="31">
        <f t="shared" si="134"/>
        <v>112.681004</v>
      </c>
      <c r="M522" s="31">
        <f t="shared" si="133"/>
        <v>-2.461694430766705</v>
      </c>
      <c r="N522" s="109">
        <f>D522/D531*100</f>
        <v>5.232396227407289</v>
      </c>
    </row>
    <row r="523" spans="1:14" ht="14.25" thickBot="1">
      <c r="A523" s="242"/>
      <c r="B523" s="196" t="s">
        <v>23</v>
      </c>
      <c r="C523" s="31">
        <f t="shared" si="135"/>
        <v>0.38048099999999985</v>
      </c>
      <c r="D523" s="31">
        <f t="shared" si="135"/>
        <v>3.9119540000000002</v>
      </c>
      <c r="E523" s="31">
        <f t="shared" si="135"/>
        <v>6.6881159999999999</v>
      </c>
      <c r="F523" s="31">
        <f t="shared" si="132"/>
        <v>-41.508879331638383</v>
      </c>
      <c r="G523" s="31">
        <f t="shared" si="134"/>
        <v>48</v>
      </c>
      <c r="H523" s="31">
        <f t="shared" si="134"/>
        <v>3337.69</v>
      </c>
      <c r="I523" s="31">
        <f t="shared" si="134"/>
        <v>3</v>
      </c>
      <c r="J523" s="31">
        <f t="shared" si="134"/>
        <v>0</v>
      </c>
      <c r="K523" s="31">
        <f t="shared" si="134"/>
        <v>3.1455380000000002</v>
      </c>
      <c r="L523" s="31">
        <f t="shared" si="134"/>
        <v>0</v>
      </c>
      <c r="M523" s="31" t="e">
        <f t="shared" si="133"/>
        <v>#DIV/0!</v>
      </c>
      <c r="N523" s="109">
        <f>D523/D531*100</f>
        <v>5.2437973581275797E-2</v>
      </c>
    </row>
    <row r="524" spans="1:14" ht="14.25" thickBot="1">
      <c r="A524" s="242"/>
      <c r="B524" s="196" t="s">
        <v>24</v>
      </c>
      <c r="C524" s="31">
        <f t="shared" si="135"/>
        <v>38.194618000000013</v>
      </c>
      <c r="D524" s="31">
        <f t="shared" si="135"/>
        <v>274.51889999999997</v>
      </c>
      <c r="E524" s="31">
        <f t="shared" si="135"/>
        <v>689.49271199999998</v>
      </c>
      <c r="F524" s="31">
        <f t="shared" si="132"/>
        <v>-60.185380465631376</v>
      </c>
      <c r="G524" s="31">
        <f t="shared" si="134"/>
        <v>801</v>
      </c>
      <c r="H524" s="31">
        <f t="shared" si="134"/>
        <v>182445.30727000005</v>
      </c>
      <c r="I524" s="31">
        <f t="shared" si="134"/>
        <v>44</v>
      </c>
      <c r="J524" s="31">
        <f t="shared" si="134"/>
        <v>2.8085329999999997</v>
      </c>
      <c r="K524" s="31">
        <f t="shared" si="134"/>
        <v>57.994242999999997</v>
      </c>
      <c r="L524" s="31">
        <f t="shared" si="134"/>
        <v>620.51518400000009</v>
      </c>
      <c r="M524" s="31">
        <f t="shared" si="133"/>
        <v>-90.653855941742762</v>
      </c>
      <c r="N524" s="109">
        <f>D524/D531*100</f>
        <v>3.6798016606946025</v>
      </c>
    </row>
    <row r="525" spans="1:14" ht="14.25" thickBot="1">
      <c r="A525" s="242"/>
      <c r="B525" s="196" t="s">
        <v>25</v>
      </c>
      <c r="C525" s="31">
        <f t="shared" si="135"/>
        <v>207.97879999999995</v>
      </c>
      <c r="D525" s="31">
        <f t="shared" si="135"/>
        <v>1718.300855</v>
      </c>
      <c r="E525" s="31">
        <f t="shared" si="135"/>
        <v>880.75035400000002</v>
      </c>
      <c r="F525" s="31">
        <f t="shared" si="132"/>
        <v>95.095108074177389</v>
      </c>
      <c r="G525" s="31">
        <f t="shared" si="134"/>
        <v>236</v>
      </c>
      <c r="H525" s="31">
        <f t="shared" si="134"/>
        <v>31282.606699999997</v>
      </c>
      <c r="I525" s="31">
        <f t="shared" si="134"/>
        <v>1269</v>
      </c>
      <c r="J525" s="31">
        <f t="shared" si="134"/>
        <v>135.10534200000009</v>
      </c>
      <c r="K525" s="31">
        <f t="shared" si="134"/>
        <v>1059.5830169999999</v>
      </c>
      <c r="L525" s="31">
        <f t="shared" si="134"/>
        <v>622.58450000000005</v>
      </c>
      <c r="M525" s="31">
        <f t="shared" si="133"/>
        <v>70.191037039951993</v>
      </c>
      <c r="N525" s="109">
        <f>D525/D531*100</f>
        <v>23.033045592860656</v>
      </c>
    </row>
    <row r="526" spans="1:14" ht="14.25" thickBot="1">
      <c r="A526" s="242"/>
      <c r="B526" s="196" t="s">
        <v>26</v>
      </c>
      <c r="C526" s="31">
        <f t="shared" si="135"/>
        <v>110.92001399999987</v>
      </c>
      <c r="D526" s="31">
        <f t="shared" si="135"/>
        <v>777.86822199999995</v>
      </c>
      <c r="E526" s="31">
        <f t="shared" si="135"/>
        <v>567.67783699999984</v>
      </c>
      <c r="F526" s="31">
        <f t="shared" si="132"/>
        <v>37.026350387535061</v>
      </c>
      <c r="G526" s="31">
        <f t="shared" si="134"/>
        <v>37239</v>
      </c>
      <c r="H526" s="31">
        <f t="shared" si="134"/>
        <v>5562525.7309159599</v>
      </c>
      <c r="I526" s="31">
        <f t="shared" si="134"/>
        <v>372</v>
      </c>
      <c r="J526" s="31">
        <f t="shared" si="134"/>
        <v>52.097729999999999</v>
      </c>
      <c r="K526" s="31">
        <f t="shared" si="134"/>
        <v>328.08261599999997</v>
      </c>
      <c r="L526" s="31">
        <f t="shared" si="134"/>
        <v>230.18018600000002</v>
      </c>
      <c r="M526" s="31">
        <f t="shared" si="133"/>
        <v>42.532952858070914</v>
      </c>
      <c r="N526" s="109">
        <f>D526/D531*100</f>
        <v>10.426971604203416</v>
      </c>
    </row>
    <row r="527" spans="1:14" ht="14.25" thickBot="1">
      <c r="A527" s="242"/>
      <c r="B527" s="196" t="s">
        <v>27</v>
      </c>
      <c r="C527" s="31">
        <f t="shared" si="135"/>
        <v>0.09</v>
      </c>
      <c r="D527" s="31">
        <f t="shared" si="135"/>
        <v>76.290000000000006</v>
      </c>
      <c r="E527" s="31">
        <f t="shared" si="135"/>
        <v>0.13556399999999999</v>
      </c>
      <c r="F527" s="31">
        <f t="shared" si="132"/>
        <v>56176.00247853413</v>
      </c>
      <c r="G527" s="31">
        <f t="shared" si="134"/>
        <v>10</v>
      </c>
      <c r="H527" s="31">
        <f t="shared" si="134"/>
        <v>33127.360000000001</v>
      </c>
      <c r="I527" s="31">
        <f t="shared" si="134"/>
        <v>0</v>
      </c>
      <c r="J527" s="31">
        <f t="shared" si="134"/>
        <v>0</v>
      </c>
      <c r="K527" s="31">
        <f t="shared" si="134"/>
        <v>0</v>
      </c>
      <c r="L527" s="31">
        <f t="shared" si="134"/>
        <v>0</v>
      </c>
      <c r="M527" s="31" t="e">
        <f t="shared" si="133"/>
        <v>#DIV/0!</v>
      </c>
      <c r="N527" s="109">
        <f>D527/D531*100</f>
        <v>1.0226329359996389</v>
      </c>
    </row>
    <row r="528" spans="1:14" ht="14.25" thickBot="1">
      <c r="A528" s="242"/>
      <c r="B528" s="14" t="s">
        <v>28</v>
      </c>
      <c r="C528" s="31">
        <f t="shared" si="135"/>
        <v>0</v>
      </c>
      <c r="D528" s="31">
        <f t="shared" si="135"/>
        <v>0</v>
      </c>
      <c r="E528" s="31">
        <f t="shared" si="135"/>
        <v>0</v>
      </c>
      <c r="F528" s="31" t="e">
        <f t="shared" si="132"/>
        <v>#DIV/0!</v>
      </c>
      <c r="G528" s="31">
        <f t="shared" si="134"/>
        <v>0</v>
      </c>
      <c r="H528" s="31">
        <f t="shared" si="134"/>
        <v>0</v>
      </c>
      <c r="I528" s="31">
        <f t="shared" si="134"/>
        <v>0</v>
      </c>
      <c r="J528" s="31">
        <f t="shared" si="134"/>
        <v>0</v>
      </c>
      <c r="K528" s="31">
        <f t="shared" si="134"/>
        <v>0</v>
      </c>
      <c r="L528" s="31">
        <f t="shared" si="134"/>
        <v>0</v>
      </c>
      <c r="M528" s="31" t="e">
        <f t="shared" si="133"/>
        <v>#DIV/0!</v>
      </c>
      <c r="N528" s="109">
        <f>D528/D531*100</f>
        <v>0</v>
      </c>
    </row>
    <row r="529" spans="1:14" ht="14.25" thickBot="1">
      <c r="A529" s="242"/>
      <c r="B529" s="14" t="s">
        <v>29</v>
      </c>
      <c r="C529" s="31">
        <f t="shared" si="135"/>
        <v>0</v>
      </c>
      <c r="D529" s="31">
        <f t="shared" si="135"/>
        <v>70.788661000000005</v>
      </c>
      <c r="E529" s="31">
        <f t="shared" si="135"/>
        <v>0</v>
      </c>
      <c r="F529" s="31" t="e">
        <f t="shared" si="132"/>
        <v>#DIV/0!</v>
      </c>
      <c r="G529" s="31">
        <f t="shared" si="134"/>
        <v>4</v>
      </c>
      <c r="H529" s="31">
        <f t="shared" si="134"/>
        <v>32844.53</v>
      </c>
      <c r="I529" s="31">
        <f t="shared" si="134"/>
        <v>0</v>
      </c>
      <c r="J529" s="31">
        <f t="shared" si="134"/>
        <v>0</v>
      </c>
      <c r="K529" s="31">
        <f t="shared" si="134"/>
        <v>0</v>
      </c>
      <c r="L529" s="31">
        <f t="shared" si="134"/>
        <v>0</v>
      </c>
      <c r="M529" s="31" t="e">
        <f t="shared" si="133"/>
        <v>#DIV/0!</v>
      </c>
      <c r="N529" s="109">
        <f>D529/D531*100</f>
        <v>0.94888997553956123</v>
      </c>
    </row>
    <row r="530" spans="1:14" ht="14.25" thickBot="1">
      <c r="A530" s="242"/>
      <c r="B530" s="14" t="s">
        <v>30</v>
      </c>
      <c r="C530" s="31">
        <f t="shared" si="135"/>
        <v>9.1548999999999658E-2</v>
      </c>
      <c r="D530" s="31">
        <f t="shared" si="135"/>
        <v>5.505134</v>
      </c>
      <c r="E530" s="31">
        <f t="shared" si="135"/>
        <v>0.04</v>
      </c>
      <c r="F530" s="31">
        <f t="shared" si="132"/>
        <v>13662.834999999999</v>
      </c>
      <c r="G530" s="31">
        <f t="shared" si="134"/>
        <v>6</v>
      </c>
      <c r="H530" s="31">
        <f t="shared" si="134"/>
        <v>282.83</v>
      </c>
      <c r="I530" s="31">
        <f t="shared" si="134"/>
        <v>0</v>
      </c>
      <c r="J530" s="31">
        <f t="shared" si="134"/>
        <v>0</v>
      </c>
      <c r="K530" s="31">
        <f t="shared" si="134"/>
        <v>0</v>
      </c>
      <c r="L530" s="31">
        <f t="shared" si="134"/>
        <v>0</v>
      </c>
      <c r="M530" s="31" t="e">
        <f t="shared" si="133"/>
        <v>#DIV/0!</v>
      </c>
      <c r="N530" s="109">
        <f>D530/D531*100</f>
        <v>7.3793830718199435E-2</v>
      </c>
    </row>
    <row r="531" spans="1:14" ht="14.25" thickBot="1">
      <c r="A531" s="262"/>
      <c r="B531" s="35" t="s">
        <v>31</v>
      </c>
      <c r="C531" s="36">
        <f t="shared" ref="C531:L531" si="136">C519+C521+C522+C523+C524+C525+C526+C527</f>
        <v>1202.4669699999997</v>
      </c>
      <c r="D531" s="36">
        <f t="shared" si="136"/>
        <v>7460.154794</v>
      </c>
      <c r="E531" s="36">
        <f t="shared" si="136"/>
        <v>6351.2473830000017</v>
      </c>
      <c r="F531" s="36">
        <f t="shared" si="132"/>
        <v>17.459679085531192</v>
      </c>
      <c r="G531" s="36">
        <f t="shared" si="136"/>
        <v>93674</v>
      </c>
      <c r="H531" s="36">
        <f t="shared" si="136"/>
        <v>10639664.34255196</v>
      </c>
      <c r="I531" s="36">
        <f t="shared" si="136"/>
        <v>5408</v>
      </c>
      <c r="J531" s="36">
        <f t="shared" si="136"/>
        <v>742.06896999999981</v>
      </c>
      <c r="K531" s="36">
        <f t="shared" si="136"/>
        <v>3441.0020369999997</v>
      </c>
      <c r="L531" s="36">
        <f t="shared" si="136"/>
        <v>2943.864673</v>
      </c>
      <c r="M531" s="36">
        <f t="shared" si="133"/>
        <v>16.887235631432155</v>
      </c>
      <c r="N531" s="115">
        <f>D531/D531*100</f>
        <v>100</v>
      </c>
    </row>
    <row r="535" spans="1:14">
      <c r="A535" s="208" t="s">
        <v>124</v>
      </c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</row>
    <row r="536" spans="1:14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</row>
    <row r="537" spans="1:14" ht="14.25" thickBot="1">
      <c r="A537" s="241" t="str">
        <f>A3</f>
        <v>财字3号表                                             （2023年5月）                                           单位：万元</v>
      </c>
      <c r="B537" s="241"/>
      <c r="C537" s="241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1"/>
    </row>
    <row r="538" spans="1:14" ht="14.25" thickBot="1">
      <c r="A538" s="263" t="s">
        <v>68</v>
      </c>
      <c r="B538" s="37" t="s">
        <v>3</v>
      </c>
      <c r="C538" s="246" t="s">
        <v>4</v>
      </c>
      <c r="D538" s="246"/>
      <c r="E538" s="246"/>
      <c r="F538" s="247"/>
      <c r="G538" s="210" t="s">
        <v>5</v>
      </c>
      <c r="H538" s="247"/>
      <c r="I538" s="210" t="s">
        <v>6</v>
      </c>
      <c r="J538" s="248"/>
      <c r="K538" s="248"/>
      <c r="L538" s="248"/>
      <c r="M538" s="248"/>
      <c r="N538" s="260" t="s">
        <v>7</v>
      </c>
    </row>
    <row r="539" spans="1:14" ht="14.25" thickBot="1">
      <c r="A539" s="263"/>
      <c r="B539" s="24" t="s">
        <v>8</v>
      </c>
      <c r="C539" s="264" t="s">
        <v>9</v>
      </c>
      <c r="D539" s="252" t="s">
        <v>10</v>
      </c>
      <c r="E539" s="252" t="s">
        <v>11</v>
      </c>
      <c r="F539" s="197" t="s">
        <v>12</v>
      </c>
      <c r="G539" s="252" t="s">
        <v>13</v>
      </c>
      <c r="H539" s="252" t="s">
        <v>14</v>
      </c>
      <c r="I539" s="196" t="s">
        <v>13</v>
      </c>
      <c r="J539" s="249" t="s">
        <v>15</v>
      </c>
      <c r="K539" s="250"/>
      <c r="L539" s="251"/>
      <c r="M539" s="197" t="s">
        <v>12</v>
      </c>
      <c r="N539" s="261"/>
    </row>
    <row r="540" spans="1:14" ht="14.25" thickBot="1">
      <c r="A540" s="263"/>
      <c r="B540" s="38" t="s">
        <v>16</v>
      </c>
      <c r="C540" s="265"/>
      <c r="D540" s="254"/>
      <c r="E540" s="254"/>
      <c r="F540" s="198" t="s">
        <v>17</v>
      </c>
      <c r="G540" s="254"/>
      <c r="H540" s="254"/>
      <c r="I540" s="24" t="s">
        <v>18</v>
      </c>
      <c r="J540" s="197" t="s">
        <v>9</v>
      </c>
      <c r="K540" s="25" t="s">
        <v>10</v>
      </c>
      <c r="L540" s="197" t="s">
        <v>11</v>
      </c>
      <c r="M540" s="198" t="s">
        <v>17</v>
      </c>
      <c r="N540" s="177" t="s">
        <v>17</v>
      </c>
    </row>
    <row r="541" spans="1:14" ht="14.25" thickBot="1">
      <c r="A541" s="263"/>
      <c r="B541" s="196" t="s">
        <v>19</v>
      </c>
      <c r="C541" s="31">
        <f t="shared" ref="C541:E552" si="137">C202</f>
        <v>2046.454886</v>
      </c>
      <c r="D541" s="31">
        <f t="shared" si="137"/>
        <v>11442.285554000006</v>
      </c>
      <c r="E541" s="31">
        <f t="shared" si="137"/>
        <v>10706.313526000002</v>
      </c>
      <c r="F541" s="31">
        <f t="shared" ref="F541:F572" si="138">(D541-E541)/E541*100</f>
        <v>6.8741871439941953</v>
      </c>
      <c r="G541" s="31">
        <f t="shared" ref="G541:L552" si="139">G202</f>
        <v>82311</v>
      </c>
      <c r="H541" s="31">
        <f t="shared" si="139"/>
        <v>10254782.159632999</v>
      </c>
      <c r="I541" s="31">
        <f t="shared" si="139"/>
        <v>9781</v>
      </c>
      <c r="J541" s="31">
        <f t="shared" si="139"/>
        <v>1691.625963</v>
      </c>
      <c r="K541" s="31">
        <f t="shared" si="139"/>
        <v>8259.0757389999981</v>
      </c>
      <c r="L541" s="31">
        <f t="shared" si="139"/>
        <v>5647.0180529999989</v>
      </c>
      <c r="M541" s="31">
        <f t="shared" ref="M541:M592" si="140">(K541-L541)/L541*100</f>
        <v>46.255522144334819</v>
      </c>
      <c r="N541" s="109">
        <f t="shared" ref="N541:N553" si="141">N202</f>
        <v>60.978078622759426</v>
      </c>
    </row>
    <row r="542" spans="1:14" ht="14.25" thickBot="1">
      <c r="A542" s="263"/>
      <c r="B542" s="196" t="s">
        <v>20</v>
      </c>
      <c r="C542" s="31">
        <f t="shared" si="137"/>
        <v>690.03341999999975</v>
      </c>
      <c r="D542" s="31">
        <f t="shared" si="137"/>
        <v>3594.0980240000004</v>
      </c>
      <c r="E542" s="31">
        <f t="shared" si="137"/>
        <v>3571.6601449999998</v>
      </c>
      <c r="F542" s="31">
        <f t="shared" si="138"/>
        <v>0.62821987784620315</v>
      </c>
      <c r="G542" s="31">
        <f t="shared" si="139"/>
        <v>42530</v>
      </c>
      <c r="H542" s="31">
        <f t="shared" si="139"/>
        <v>850280</v>
      </c>
      <c r="I542" s="31">
        <f t="shared" si="139"/>
        <v>5131</v>
      </c>
      <c r="J542" s="31">
        <f t="shared" si="139"/>
        <v>709.32346999999993</v>
      </c>
      <c r="K542" s="31">
        <f t="shared" si="139"/>
        <v>3191.2713330000001</v>
      </c>
      <c r="L542" s="31">
        <f t="shared" si="139"/>
        <v>1862.7920389999997</v>
      </c>
      <c r="M542" s="31">
        <f t="shared" si="140"/>
        <v>71.316564929768873</v>
      </c>
      <c r="N542" s="109">
        <f t="shared" si="141"/>
        <v>19.15362021434273</v>
      </c>
    </row>
    <row r="543" spans="1:14" ht="14.25" thickBot="1">
      <c r="A543" s="263"/>
      <c r="B543" s="196" t="s">
        <v>21</v>
      </c>
      <c r="C543" s="31">
        <f t="shared" si="137"/>
        <v>91.952412000000024</v>
      </c>
      <c r="D543" s="31">
        <f t="shared" si="137"/>
        <v>761.56754699999999</v>
      </c>
      <c r="E543" s="31">
        <f t="shared" si="137"/>
        <v>675.3269150000001</v>
      </c>
      <c r="F543" s="31">
        <f t="shared" si="138"/>
        <v>12.77020507912081</v>
      </c>
      <c r="G543" s="31">
        <f t="shared" si="139"/>
        <v>1499</v>
      </c>
      <c r="H543" s="31">
        <f t="shared" si="139"/>
        <v>973543.44053999998</v>
      </c>
      <c r="I543" s="31">
        <f t="shared" si="139"/>
        <v>86</v>
      </c>
      <c r="J543" s="31">
        <f t="shared" si="139"/>
        <v>44.704086999999994</v>
      </c>
      <c r="K543" s="31">
        <f t="shared" si="139"/>
        <v>166.45611400000001</v>
      </c>
      <c r="L543" s="31">
        <f t="shared" si="139"/>
        <v>640.10190799999998</v>
      </c>
      <c r="M543" s="31">
        <f t="shared" si="140"/>
        <v>-73.995372936773066</v>
      </c>
      <c r="N543" s="109">
        <f t="shared" si="141"/>
        <v>4.0585358177216495</v>
      </c>
    </row>
    <row r="544" spans="1:14" ht="14.25" thickBot="1">
      <c r="A544" s="263"/>
      <c r="B544" s="196" t="s">
        <v>22</v>
      </c>
      <c r="C544" s="31">
        <f t="shared" si="137"/>
        <v>37.550289999999976</v>
      </c>
      <c r="D544" s="31">
        <f t="shared" si="137"/>
        <v>420.39671199999998</v>
      </c>
      <c r="E544" s="31">
        <f t="shared" si="137"/>
        <v>169.58911899999998</v>
      </c>
      <c r="F544" s="31">
        <f t="shared" si="138"/>
        <v>147.8913237352215</v>
      </c>
      <c r="G544" s="31">
        <f t="shared" si="139"/>
        <v>28011</v>
      </c>
      <c r="H544" s="31">
        <f t="shared" si="139"/>
        <v>294261.07</v>
      </c>
      <c r="I544" s="31">
        <f t="shared" si="139"/>
        <v>246</v>
      </c>
      <c r="J544" s="31">
        <f t="shared" si="139"/>
        <v>7.8123939999999958</v>
      </c>
      <c r="K544" s="31">
        <f t="shared" si="139"/>
        <v>46.799293999999996</v>
      </c>
      <c r="L544" s="31">
        <f t="shared" si="139"/>
        <v>36.295000000000002</v>
      </c>
      <c r="M544" s="31">
        <f t="shared" si="140"/>
        <v>28.941435459429659</v>
      </c>
      <c r="N544" s="109">
        <f t="shared" si="141"/>
        <v>2.2403726629706462</v>
      </c>
    </row>
    <row r="545" spans="1:14" ht="14.25" thickBot="1">
      <c r="A545" s="263"/>
      <c r="B545" s="196" t="s">
        <v>23</v>
      </c>
      <c r="C545" s="31">
        <f t="shared" si="137"/>
        <v>6.3173713799999982</v>
      </c>
      <c r="D545" s="31">
        <f t="shared" si="137"/>
        <v>41.850693380000003</v>
      </c>
      <c r="E545" s="31">
        <f t="shared" si="137"/>
        <v>47.509382540000004</v>
      </c>
      <c r="F545" s="31">
        <f t="shared" si="138"/>
        <v>-11.910677128324558</v>
      </c>
      <c r="G545" s="31">
        <f t="shared" si="139"/>
        <v>1027</v>
      </c>
      <c r="H545" s="31">
        <f t="shared" si="139"/>
        <v>169088.12548307999</v>
      </c>
      <c r="I545" s="31">
        <f t="shared" si="139"/>
        <v>8</v>
      </c>
      <c r="J545" s="31">
        <f t="shared" si="139"/>
        <v>1</v>
      </c>
      <c r="K545" s="31">
        <f t="shared" si="139"/>
        <v>14.571355000000001</v>
      </c>
      <c r="L545" s="31">
        <f t="shared" si="139"/>
        <v>25.11</v>
      </c>
      <c r="M545" s="31">
        <f t="shared" si="140"/>
        <v>-41.969912385503783</v>
      </c>
      <c r="N545" s="109">
        <f t="shared" si="141"/>
        <v>0.22303016816867635</v>
      </c>
    </row>
    <row r="546" spans="1:14" ht="14.25" thickBot="1">
      <c r="A546" s="263"/>
      <c r="B546" s="196" t="s">
        <v>24</v>
      </c>
      <c r="C546" s="31">
        <f t="shared" si="137"/>
        <v>503.27343100000013</v>
      </c>
      <c r="D546" s="31">
        <f t="shared" si="137"/>
        <v>2180.2274320000001</v>
      </c>
      <c r="E546" s="31">
        <f t="shared" si="137"/>
        <v>1671.5992100000001</v>
      </c>
      <c r="F546" s="31">
        <f t="shared" si="138"/>
        <v>30.427641922611343</v>
      </c>
      <c r="G546" s="31">
        <f t="shared" si="139"/>
        <v>4125</v>
      </c>
      <c r="H546" s="31">
        <f t="shared" si="139"/>
        <v>1655783.2593590005</v>
      </c>
      <c r="I546" s="31">
        <f t="shared" si="139"/>
        <v>250</v>
      </c>
      <c r="J546" s="31">
        <f t="shared" si="139"/>
        <v>21.51946300000002</v>
      </c>
      <c r="K546" s="31">
        <f t="shared" si="139"/>
        <v>424.1521469999999</v>
      </c>
      <c r="L546" s="31">
        <f t="shared" si="139"/>
        <v>1234.743475</v>
      </c>
      <c r="M546" s="31">
        <f t="shared" si="140"/>
        <v>-65.648561374256303</v>
      </c>
      <c r="N546" s="109">
        <f t="shared" si="141"/>
        <v>11.618839534861761</v>
      </c>
    </row>
    <row r="547" spans="1:14" ht="14.25" thickBot="1">
      <c r="A547" s="263"/>
      <c r="B547" s="196" t="s">
        <v>25</v>
      </c>
      <c r="C547" s="31">
        <f t="shared" si="137"/>
        <v>511.16602799999987</v>
      </c>
      <c r="D547" s="31">
        <f t="shared" si="137"/>
        <v>2600.1265590000007</v>
      </c>
      <c r="E547" s="31">
        <f t="shared" si="137"/>
        <v>1784.8200079999999</v>
      </c>
      <c r="F547" s="31">
        <f t="shared" si="138"/>
        <v>45.680043216996523</v>
      </c>
      <c r="G547" s="31">
        <f t="shared" si="139"/>
        <v>381</v>
      </c>
      <c r="H547" s="31">
        <f t="shared" si="139"/>
        <v>45064.292199999996</v>
      </c>
      <c r="I547" s="31">
        <f t="shared" si="139"/>
        <v>1254</v>
      </c>
      <c r="J547" s="31">
        <f t="shared" si="139"/>
        <v>93.765291999999917</v>
      </c>
      <c r="K547" s="31">
        <f t="shared" si="139"/>
        <v>2269.8844630000003</v>
      </c>
      <c r="L547" s="31">
        <f t="shared" si="139"/>
        <v>1439.2664319999999</v>
      </c>
      <c r="M547" s="31">
        <f t="shared" si="140"/>
        <v>57.711207079691029</v>
      </c>
      <c r="N547" s="109">
        <f t="shared" si="141"/>
        <v>13.856560474353888</v>
      </c>
    </row>
    <row r="548" spans="1:14" ht="14.25" thickBot="1">
      <c r="A548" s="263"/>
      <c r="B548" s="196" t="s">
        <v>26</v>
      </c>
      <c r="C548" s="31">
        <f t="shared" si="137"/>
        <v>202.58042500000022</v>
      </c>
      <c r="D548" s="31">
        <f t="shared" si="137"/>
        <v>1113.232264</v>
      </c>
      <c r="E548" s="31">
        <f t="shared" si="137"/>
        <v>1205.1010139999994</v>
      </c>
      <c r="F548" s="31">
        <f t="shared" si="138"/>
        <v>-7.623323599659626</v>
      </c>
      <c r="G548" s="31">
        <f t="shared" si="139"/>
        <v>67590</v>
      </c>
      <c r="H548" s="31">
        <f t="shared" si="139"/>
        <v>12748005.210064044</v>
      </c>
      <c r="I548" s="31">
        <f t="shared" si="139"/>
        <v>1172</v>
      </c>
      <c r="J548" s="31">
        <f t="shared" si="139"/>
        <v>117.17308899999998</v>
      </c>
      <c r="K548" s="31">
        <f t="shared" si="139"/>
        <v>397.63939999999991</v>
      </c>
      <c r="L548" s="31">
        <f t="shared" si="139"/>
        <v>252.71188899999999</v>
      </c>
      <c r="M548" s="31">
        <f t="shared" si="140"/>
        <v>57.348908899177253</v>
      </c>
      <c r="N548" s="109">
        <f t="shared" si="141"/>
        <v>5.9326228312711482</v>
      </c>
    </row>
    <row r="549" spans="1:14" ht="14.25" thickBot="1">
      <c r="A549" s="263"/>
      <c r="B549" s="196" t="s">
        <v>27</v>
      </c>
      <c r="C549" s="31">
        <f t="shared" si="137"/>
        <v>28.717848999999998</v>
      </c>
      <c r="D549" s="31">
        <f t="shared" si="137"/>
        <v>204.90177999999997</v>
      </c>
      <c r="E549" s="31">
        <f t="shared" si="137"/>
        <v>119.63299800000001</v>
      </c>
      <c r="F549" s="31">
        <f t="shared" si="138"/>
        <v>71.275303156742723</v>
      </c>
      <c r="G549" s="31">
        <f t="shared" si="139"/>
        <v>85</v>
      </c>
      <c r="H549" s="31">
        <f t="shared" si="139"/>
        <v>59836.567394999998</v>
      </c>
      <c r="I549" s="31">
        <f t="shared" si="139"/>
        <v>0</v>
      </c>
      <c r="J549" s="31">
        <f t="shared" si="139"/>
        <v>0</v>
      </c>
      <c r="K549" s="31">
        <f t="shared" si="139"/>
        <v>0</v>
      </c>
      <c r="L549" s="31">
        <f t="shared" si="139"/>
        <v>78.903040000000004</v>
      </c>
      <c r="M549" s="31">
        <f t="shared" si="140"/>
        <v>-100</v>
      </c>
      <c r="N549" s="109">
        <f t="shared" si="141"/>
        <v>1.091959887892809</v>
      </c>
    </row>
    <row r="550" spans="1:14" ht="14.25" thickBot="1">
      <c r="A550" s="263"/>
      <c r="B550" s="14" t="s">
        <v>28</v>
      </c>
      <c r="C550" s="31">
        <f t="shared" si="137"/>
        <v>8.3773589999999984</v>
      </c>
      <c r="D550" s="31">
        <f t="shared" si="137"/>
        <v>120.390677</v>
      </c>
      <c r="E550" s="31">
        <f t="shared" si="137"/>
        <v>84.88</v>
      </c>
      <c r="F550" s="31">
        <f t="shared" si="138"/>
        <v>41.83633011310085</v>
      </c>
      <c r="G550" s="31">
        <f t="shared" si="139"/>
        <v>34</v>
      </c>
      <c r="H550" s="31">
        <f t="shared" si="139"/>
        <v>29805.18</v>
      </c>
      <c r="I550" s="31">
        <f t="shared" si="139"/>
        <v>0</v>
      </c>
      <c r="J550" s="31">
        <f t="shared" si="139"/>
        <v>0</v>
      </c>
      <c r="K550" s="31">
        <f t="shared" si="139"/>
        <v>0</v>
      </c>
      <c r="L550" s="31">
        <f t="shared" si="139"/>
        <v>0</v>
      </c>
      <c r="M550" s="31" t="e">
        <f t="shared" si="140"/>
        <v>#DIV/0!</v>
      </c>
      <c r="N550" s="109">
        <f t="shared" si="141"/>
        <v>0.64158442235230639</v>
      </c>
    </row>
    <row r="551" spans="1:14" ht="14.25" thickBot="1">
      <c r="A551" s="263"/>
      <c r="B551" s="14" t="s">
        <v>29</v>
      </c>
      <c r="C551" s="31">
        <f t="shared" si="137"/>
        <v>10.885903000000001</v>
      </c>
      <c r="D551" s="31">
        <f t="shared" si="137"/>
        <v>61.601499000000004</v>
      </c>
      <c r="E551" s="31">
        <f t="shared" si="137"/>
        <v>0.57999999999999996</v>
      </c>
      <c r="F551" s="31">
        <f t="shared" si="138"/>
        <v>10520.948103448278</v>
      </c>
      <c r="G551" s="31">
        <f t="shared" si="139"/>
        <v>41</v>
      </c>
      <c r="H551" s="31">
        <f t="shared" si="139"/>
        <v>23611.490577</v>
      </c>
      <c r="I551" s="31">
        <f t="shared" si="139"/>
        <v>0</v>
      </c>
      <c r="J551" s="31">
        <f t="shared" si="139"/>
        <v>0</v>
      </c>
      <c r="K551" s="31">
        <f t="shared" si="139"/>
        <v>0</v>
      </c>
      <c r="L551" s="31">
        <f t="shared" si="139"/>
        <v>0.42304000000000003</v>
      </c>
      <c r="M551" s="31">
        <f t="shared" si="140"/>
        <v>-100</v>
      </c>
      <c r="N551" s="109">
        <f t="shared" si="141"/>
        <v>0.32828590333411933</v>
      </c>
    </row>
    <row r="552" spans="1:14" ht="14.25" thickBot="1">
      <c r="A552" s="263"/>
      <c r="B552" s="14" t="s">
        <v>30</v>
      </c>
      <c r="C552" s="31">
        <f t="shared" si="137"/>
        <v>9.8865169999999996</v>
      </c>
      <c r="D552" s="31">
        <f t="shared" si="137"/>
        <v>22.837457000000001</v>
      </c>
      <c r="E552" s="31">
        <f t="shared" si="137"/>
        <v>34.115828</v>
      </c>
      <c r="F552" s="31">
        <f t="shared" si="138"/>
        <v>-33.059056928062837</v>
      </c>
      <c r="G552" s="31">
        <f t="shared" si="139"/>
        <v>31</v>
      </c>
      <c r="H552" s="31">
        <f t="shared" si="139"/>
        <v>6390.8968180000002</v>
      </c>
      <c r="I552" s="31">
        <f t="shared" si="139"/>
        <v>0</v>
      </c>
      <c r="J552" s="31">
        <f t="shared" si="139"/>
        <v>0</v>
      </c>
      <c r="K552" s="31">
        <f t="shared" si="139"/>
        <v>0</v>
      </c>
      <c r="L552" s="31">
        <f t="shared" si="139"/>
        <v>75</v>
      </c>
      <c r="M552" s="31">
        <f t="shared" si="140"/>
        <v>-100</v>
      </c>
      <c r="N552" s="109">
        <f t="shared" si="141"/>
        <v>0.12170507735695048</v>
      </c>
    </row>
    <row r="553" spans="1:14" ht="14.25" thickBot="1">
      <c r="A553" s="263"/>
      <c r="B553" s="35" t="s">
        <v>31</v>
      </c>
      <c r="C553" s="36">
        <f t="shared" ref="C553:L553" si="142">C541+C543+C544+C545+C546+C547+C548+C549</f>
        <v>3428.0126923800003</v>
      </c>
      <c r="D553" s="36">
        <f t="shared" si="142"/>
        <v>18764.588541380006</v>
      </c>
      <c r="E553" s="36">
        <f t="shared" si="142"/>
        <v>16379.892172540001</v>
      </c>
      <c r="F553" s="36">
        <f t="shared" si="138"/>
        <v>14.558681728307214</v>
      </c>
      <c r="G553" s="36">
        <f t="shared" si="142"/>
        <v>185029</v>
      </c>
      <c r="H553" s="36">
        <f t="shared" si="142"/>
        <v>26200364.124674127</v>
      </c>
      <c r="I553" s="36">
        <f t="shared" si="142"/>
        <v>12797</v>
      </c>
      <c r="J553" s="36">
        <f t="shared" si="142"/>
        <v>1977.6002879999999</v>
      </c>
      <c r="K553" s="36">
        <f t="shared" si="142"/>
        <v>11578.578512</v>
      </c>
      <c r="L553" s="36">
        <f t="shared" si="142"/>
        <v>9354.1497969999982</v>
      </c>
      <c r="M553" s="36">
        <f t="shared" si="140"/>
        <v>23.780127144354758</v>
      </c>
      <c r="N553" s="115">
        <f t="shared" si="141"/>
        <v>100</v>
      </c>
    </row>
    <row r="554" spans="1:14" ht="14.25" thickBot="1">
      <c r="A554" s="263" t="s">
        <v>69</v>
      </c>
      <c r="B554" s="196" t="s">
        <v>19</v>
      </c>
      <c r="C554" s="31">
        <f t="shared" ref="C554:L565" si="143">C394</f>
        <v>1178.3852790000001</v>
      </c>
      <c r="D554" s="31">
        <f t="shared" si="143"/>
        <v>6205.6293081999993</v>
      </c>
      <c r="E554" s="31">
        <f t="shared" si="143"/>
        <v>5009.5807320000013</v>
      </c>
      <c r="F554" s="31">
        <f t="shared" si="138"/>
        <v>23.875223101205385</v>
      </c>
      <c r="G554" s="31">
        <f t="shared" si="143"/>
        <v>43803</v>
      </c>
      <c r="H554" s="31">
        <f t="shared" si="143"/>
        <v>5950492.4677829994</v>
      </c>
      <c r="I554" s="31">
        <f t="shared" si="143"/>
        <v>4068</v>
      </c>
      <c r="J554" s="31">
        <f t="shared" si="143"/>
        <v>690.14604900000006</v>
      </c>
      <c r="K554" s="31">
        <f t="shared" si="143"/>
        <v>3177.7053430000005</v>
      </c>
      <c r="L554" s="31">
        <f t="shared" si="143"/>
        <v>1836.5804110000001</v>
      </c>
      <c r="M554" s="31">
        <f t="shared" si="140"/>
        <v>73.022935667149525</v>
      </c>
      <c r="N554" s="113">
        <f t="shared" ref="N554:N566" si="144">N394</f>
        <v>63.340070487634527</v>
      </c>
    </row>
    <row r="555" spans="1:14" ht="14.25" thickBot="1">
      <c r="A555" s="263"/>
      <c r="B555" s="196" t="s">
        <v>20</v>
      </c>
      <c r="C555" s="31">
        <f t="shared" si="143"/>
        <v>377.15767300000005</v>
      </c>
      <c r="D555" s="31">
        <f t="shared" si="143"/>
        <v>1924.3837210000002</v>
      </c>
      <c r="E555" s="31">
        <f t="shared" si="143"/>
        <v>1760.7706440000002</v>
      </c>
      <c r="F555" s="31">
        <f t="shared" si="138"/>
        <v>9.2921288503717214</v>
      </c>
      <c r="G555" s="31">
        <f t="shared" si="143"/>
        <v>22558</v>
      </c>
      <c r="H555" s="31">
        <f t="shared" si="143"/>
        <v>450680</v>
      </c>
      <c r="I555" s="31">
        <f t="shared" si="143"/>
        <v>2248</v>
      </c>
      <c r="J555" s="31">
        <f t="shared" si="143"/>
        <v>294.56750800000003</v>
      </c>
      <c r="K555" s="31">
        <f t="shared" si="143"/>
        <v>1201.0302469999999</v>
      </c>
      <c r="L555" s="31">
        <f t="shared" si="143"/>
        <v>707.14317799999981</v>
      </c>
      <c r="M555" s="31">
        <f t="shared" si="140"/>
        <v>69.842584127991159</v>
      </c>
      <c r="N555" s="109">
        <f t="shared" si="144"/>
        <v>19.641940322205926</v>
      </c>
    </row>
    <row r="556" spans="1:14" ht="14.25" thickBot="1">
      <c r="A556" s="263"/>
      <c r="B556" s="196" t="s">
        <v>21</v>
      </c>
      <c r="C556" s="31">
        <f t="shared" si="143"/>
        <v>41.430289000000023</v>
      </c>
      <c r="D556" s="31">
        <f t="shared" si="143"/>
        <v>269.13622600000002</v>
      </c>
      <c r="E556" s="31">
        <f t="shared" si="143"/>
        <v>171.53666199999998</v>
      </c>
      <c r="F556" s="31">
        <f t="shared" si="138"/>
        <v>56.897203700979126</v>
      </c>
      <c r="G556" s="31">
        <f t="shared" si="143"/>
        <v>583</v>
      </c>
      <c r="H556" s="31">
        <f t="shared" si="143"/>
        <v>227432.01381100001</v>
      </c>
      <c r="I556" s="31">
        <f t="shared" si="143"/>
        <v>21</v>
      </c>
      <c r="J556" s="31">
        <f t="shared" si="143"/>
        <v>2.1866800000000026</v>
      </c>
      <c r="K556" s="31">
        <f t="shared" si="143"/>
        <v>30.136180000000003</v>
      </c>
      <c r="L556" s="31">
        <f t="shared" si="143"/>
        <v>28.279999999999998</v>
      </c>
      <c r="M556" s="31">
        <f t="shared" si="140"/>
        <v>6.5635785007072327</v>
      </c>
      <c r="N556" s="109">
        <f t="shared" si="144"/>
        <v>2.7470392894867595</v>
      </c>
    </row>
    <row r="557" spans="1:14" ht="14.25" thickBot="1">
      <c r="A557" s="263"/>
      <c r="B557" s="196" t="s">
        <v>22</v>
      </c>
      <c r="C557" s="31">
        <f t="shared" si="143"/>
        <v>27.216339000000008</v>
      </c>
      <c r="D557" s="31">
        <f t="shared" si="143"/>
        <v>197.75740400000001</v>
      </c>
      <c r="E557" s="31">
        <f t="shared" si="143"/>
        <v>91.211010999999985</v>
      </c>
      <c r="F557" s="31">
        <f t="shared" si="138"/>
        <v>116.81308192055894</v>
      </c>
      <c r="G557" s="31">
        <f t="shared" si="143"/>
        <v>11997</v>
      </c>
      <c r="H557" s="31">
        <f t="shared" si="143"/>
        <v>319435.67000000004</v>
      </c>
      <c r="I557" s="31">
        <f t="shared" si="143"/>
        <v>69</v>
      </c>
      <c r="J557" s="31">
        <f t="shared" si="143"/>
        <v>4.4106300000000003</v>
      </c>
      <c r="K557" s="31">
        <f t="shared" si="143"/>
        <v>22.116329999999994</v>
      </c>
      <c r="L557" s="31">
        <f t="shared" si="143"/>
        <v>18.945</v>
      </c>
      <c r="M557" s="31">
        <f t="shared" si="140"/>
        <v>16.739667458432272</v>
      </c>
      <c r="N557" s="109">
        <f t="shared" si="144"/>
        <v>2.0184847155243459</v>
      </c>
    </row>
    <row r="558" spans="1:14" ht="14.25" thickBot="1">
      <c r="A558" s="263"/>
      <c r="B558" s="196" t="s">
        <v>23</v>
      </c>
      <c r="C558" s="31">
        <f t="shared" si="143"/>
        <v>3.6726670000000006</v>
      </c>
      <c r="D558" s="31">
        <f t="shared" si="143"/>
        <v>47.374420000000008</v>
      </c>
      <c r="E558" s="31">
        <f t="shared" si="143"/>
        <v>40.560898999999999</v>
      </c>
      <c r="F558" s="31">
        <f t="shared" si="138"/>
        <v>16.798249466807942</v>
      </c>
      <c r="G558" s="31">
        <f t="shared" si="143"/>
        <v>256</v>
      </c>
      <c r="H558" s="31">
        <f t="shared" si="143"/>
        <v>188505.74040000001</v>
      </c>
      <c r="I558" s="31">
        <f t="shared" si="143"/>
        <v>1</v>
      </c>
      <c r="J558" s="31">
        <f t="shared" si="143"/>
        <v>0</v>
      </c>
      <c r="K558" s="31">
        <f t="shared" si="143"/>
        <v>0</v>
      </c>
      <c r="L558" s="31">
        <f t="shared" si="143"/>
        <v>0</v>
      </c>
      <c r="M558" s="31" t="e">
        <f t="shared" si="140"/>
        <v>#DIV/0!</v>
      </c>
      <c r="N558" s="109">
        <f t="shared" si="144"/>
        <v>0.48354469032588482</v>
      </c>
    </row>
    <row r="559" spans="1:14" ht="14.25" thickBot="1">
      <c r="A559" s="263"/>
      <c r="B559" s="196" t="s">
        <v>24</v>
      </c>
      <c r="C559" s="31">
        <f t="shared" si="143"/>
        <v>159.98111400000002</v>
      </c>
      <c r="D559" s="31">
        <f t="shared" si="143"/>
        <v>669.95148849999987</v>
      </c>
      <c r="E559" s="31">
        <f t="shared" si="143"/>
        <v>386.40633100000002</v>
      </c>
      <c r="F559" s="31">
        <f t="shared" si="138"/>
        <v>73.380049640025135</v>
      </c>
      <c r="G559" s="31">
        <f t="shared" si="143"/>
        <v>2125</v>
      </c>
      <c r="H559" s="31">
        <f t="shared" si="143"/>
        <v>833736.0593790001</v>
      </c>
      <c r="I559" s="31">
        <f t="shared" si="143"/>
        <v>237</v>
      </c>
      <c r="J559" s="31">
        <f t="shared" si="143"/>
        <v>135.81696499999998</v>
      </c>
      <c r="K559" s="31">
        <f t="shared" si="143"/>
        <v>438.08279099999993</v>
      </c>
      <c r="L559" s="31">
        <f t="shared" si="143"/>
        <v>121.36490200000001</v>
      </c>
      <c r="M559" s="31">
        <f t="shared" si="140"/>
        <v>260.96332941462748</v>
      </c>
      <c r="N559" s="109">
        <f t="shared" si="144"/>
        <v>6.8381097866759735</v>
      </c>
    </row>
    <row r="560" spans="1:14" ht="14.25" thickBot="1">
      <c r="A560" s="263"/>
      <c r="B560" s="196" t="s">
        <v>25</v>
      </c>
      <c r="C560" s="31">
        <f t="shared" si="143"/>
        <v>137.48671800000002</v>
      </c>
      <c r="D560" s="31">
        <f t="shared" si="143"/>
        <v>1619.6419489999998</v>
      </c>
      <c r="E560" s="31">
        <f t="shared" si="143"/>
        <v>1167.854959</v>
      </c>
      <c r="F560" s="31">
        <f t="shared" si="138"/>
        <v>38.685196866128976</v>
      </c>
      <c r="G560" s="31">
        <f t="shared" si="143"/>
        <v>414</v>
      </c>
      <c r="H560" s="31">
        <f t="shared" si="143"/>
        <v>32738.499715999998</v>
      </c>
      <c r="I560" s="31">
        <f t="shared" si="143"/>
        <v>1408</v>
      </c>
      <c r="J560" s="31">
        <f t="shared" si="143"/>
        <v>148.63653600000004</v>
      </c>
      <c r="K560" s="31">
        <f t="shared" si="143"/>
        <v>798.60534499999994</v>
      </c>
      <c r="L560" s="31">
        <f t="shared" si="143"/>
        <v>395.57985000000002</v>
      </c>
      <c r="M560" s="31">
        <f t="shared" si="140"/>
        <v>101.88221038053375</v>
      </c>
      <c r="N560" s="109">
        <f t="shared" si="144"/>
        <v>16.531479745145532</v>
      </c>
    </row>
    <row r="561" spans="1:14" ht="14.25" thickBot="1">
      <c r="A561" s="263"/>
      <c r="B561" s="196" t="s">
        <v>26</v>
      </c>
      <c r="C561" s="31">
        <f t="shared" si="143"/>
        <v>113.84678399999979</v>
      </c>
      <c r="D561" s="31">
        <f t="shared" si="143"/>
        <v>772.76477699999975</v>
      </c>
      <c r="E561" s="31">
        <f t="shared" si="143"/>
        <v>905.02638699999966</v>
      </c>
      <c r="F561" s="31">
        <f t="shared" si="138"/>
        <v>-14.614116439016042</v>
      </c>
      <c r="G561" s="31">
        <f t="shared" si="143"/>
        <v>39367</v>
      </c>
      <c r="H561" s="31">
        <f t="shared" si="143"/>
        <v>7840131.6410761178</v>
      </c>
      <c r="I561" s="31">
        <f t="shared" si="143"/>
        <v>924</v>
      </c>
      <c r="J561" s="31">
        <f t="shared" si="143"/>
        <v>43.019804999999991</v>
      </c>
      <c r="K561" s="31">
        <f t="shared" si="143"/>
        <v>230.60550299999997</v>
      </c>
      <c r="L561" s="31">
        <f t="shared" si="143"/>
        <v>189.42354699999999</v>
      </c>
      <c r="M561" s="31">
        <f t="shared" si="140"/>
        <v>21.74067408842259</v>
      </c>
      <c r="N561" s="109">
        <f t="shared" si="144"/>
        <v>7.887511969312051</v>
      </c>
    </row>
    <row r="562" spans="1:14" ht="14.25" thickBot="1">
      <c r="A562" s="263"/>
      <c r="B562" s="196" t="s">
        <v>27</v>
      </c>
      <c r="C562" s="31">
        <f t="shared" si="143"/>
        <v>7.5655849999999996</v>
      </c>
      <c r="D562" s="31">
        <f t="shared" si="143"/>
        <v>15.064292</v>
      </c>
      <c r="E562" s="31">
        <f t="shared" si="143"/>
        <v>12.802547000000001</v>
      </c>
      <c r="F562" s="31">
        <f t="shared" si="138"/>
        <v>17.666367481408187</v>
      </c>
      <c r="G562" s="31">
        <f t="shared" si="143"/>
        <v>10</v>
      </c>
      <c r="H562" s="31">
        <f t="shared" si="143"/>
        <v>3361.6839450000002</v>
      </c>
      <c r="I562" s="31">
        <f t="shared" si="143"/>
        <v>0</v>
      </c>
      <c r="J562" s="31">
        <f t="shared" si="143"/>
        <v>0</v>
      </c>
      <c r="K562" s="31">
        <f t="shared" si="143"/>
        <v>0</v>
      </c>
      <c r="L562" s="31">
        <f t="shared" si="143"/>
        <v>0</v>
      </c>
      <c r="M562" s="31" t="e">
        <f t="shared" si="140"/>
        <v>#DIV/0!</v>
      </c>
      <c r="N562" s="109">
        <f t="shared" si="144"/>
        <v>0.15375931589492184</v>
      </c>
    </row>
    <row r="563" spans="1:14" ht="14.25" thickBot="1">
      <c r="A563" s="263"/>
      <c r="B563" s="14" t="s">
        <v>28</v>
      </c>
      <c r="C563" s="31">
        <f t="shared" si="143"/>
        <v>0</v>
      </c>
      <c r="D563" s="31">
        <f t="shared" si="143"/>
        <v>0</v>
      </c>
      <c r="E563" s="31">
        <f t="shared" si="143"/>
        <v>0</v>
      </c>
      <c r="F563" s="31" t="e">
        <f t="shared" si="138"/>
        <v>#DIV/0!</v>
      </c>
      <c r="G563" s="31">
        <f t="shared" si="143"/>
        <v>0</v>
      </c>
      <c r="H563" s="31">
        <f t="shared" si="143"/>
        <v>0</v>
      </c>
      <c r="I563" s="31">
        <f t="shared" si="143"/>
        <v>0</v>
      </c>
      <c r="J563" s="31">
        <f t="shared" si="143"/>
        <v>0</v>
      </c>
      <c r="K563" s="31">
        <f t="shared" si="143"/>
        <v>0</v>
      </c>
      <c r="L563" s="31">
        <f t="shared" si="143"/>
        <v>0</v>
      </c>
      <c r="M563" s="31" t="e">
        <f t="shared" si="140"/>
        <v>#DIV/0!</v>
      </c>
      <c r="N563" s="109">
        <f t="shared" si="144"/>
        <v>0</v>
      </c>
    </row>
    <row r="564" spans="1:14" ht="14.25" thickBot="1">
      <c r="A564" s="263"/>
      <c r="B564" s="14" t="s">
        <v>29</v>
      </c>
      <c r="C564" s="31">
        <f t="shared" si="143"/>
        <v>6.4619799999999996</v>
      </c>
      <c r="D564" s="31">
        <f t="shared" si="143"/>
        <v>7.9497159999999996</v>
      </c>
      <c r="E564" s="31">
        <f t="shared" si="143"/>
        <v>5.8301879999999997</v>
      </c>
      <c r="F564" s="31">
        <f t="shared" si="138"/>
        <v>36.354367989505654</v>
      </c>
      <c r="G564" s="31">
        <f t="shared" si="143"/>
        <v>4</v>
      </c>
      <c r="H564" s="31">
        <f t="shared" si="143"/>
        <v>3033.21</v>
      </c>
      <c r="I564" s="31">
        <f t="shared" si="143"/>
        <v>0</v>
      </c>
      <c r="J564" s="31">
        <f t="shared" si="143"/>
        <v>0</v>
      </c>
      <c r="K564" s="31">
        <f t="shared" si="143"/>
        <v>0</v>
      </c>
      <c r="L564" s="31">
        <f t="shared" si="143"/>
        <v>0</v>
      </c>
      <c r="M564" s="31" t="e">
        <f t="shared" si="140"/>
        <v>#DIV/0!</v>
      </c>
      <c r="N564" s="109">
        <f t="shared" si="144"/>
        <v>8.1141741923146105E-2</v>
      </c>
    </row>
    <row r="565" spans="1:14" ht="14.25" thickBot="1">
      <c r="A565" s="263"/>
      <c r="B565" s="14" t="s">
        <v>30</v>
      </c>
      <c r="C565" s="31">
        <f t="shared" si="143"/>
        <v>1.1025940000000001</v>
      </c>
      <c r="D565" s="31">
        <f t="shared" si="143"/>
        <v>7.1135650000000004</v>
      </c>
      <c r="E565" s="31">
        <f t="shared" si="143"/>
        <v>7.4251889999999996</v>
      </c>
      <c r="F565" s="31">
        <f t="shared" si="138"/>
        <v>-4.1968494000623986</v>
      </c>
      <c r="G565" s="31">
        <f t="shared" si="143"/>
        <v>6</v>
      </c>
      <c r="H565" s="31">
        <f t="shared" si="143"/>
        <v>328.47394500000001</v>
      </c>
      <c r="I565" s="31">
        <f t="shared" si="143"/>
        <v>0</v>
      </c>
      <c r="J565" s="31">
        <f t="shared" si="143"/>
        <v>0</v>
      </c>
      <c r="K565" s="31">
        <f t="shared" si="143"/>
        <v>0</v>
      </c>
      <c r="L565" s="31">
        <f t="shared" si="143"/>
        <v>0</v>
      </c>
      <c r="M565" s="31" t="e">
        <f t="shared" si="140"/>
        <v>#DIV/0!</v>
      </c>
      <c r="N565" s="109">
        <f t="shared" si="144"/>
        <v>7.2607254823131406E-2</v>
      </c>
    </row>
    <row r="566" spans="1:14" ht="14.25" thickBot="1">
      <c r="A566" s="263"/>
      <c r="B566" s="35" t="s">
        <v>31</v>
      </c>
      <c r="C566" s="36">
        <f t="shared" ref="C566:L566" si="145">C554+C556+C557+C558+C559+C560+C561+C562</f>
        <v>1669.5847750000003</v>
      </c>
      <c r="D566" s="36">
        <f t="shared" si="145"/>
        <v>9797.319864699999</v>
      </c>
      <c r="E566" s="36">
        <f t="shared" si="145"/>
        <v>7784.9795280000017</v>
      </c>
      <c r="F566" s="36">
        <f t="shared" si="138"/>
        <v>25.84901256916956</v>
      </c>
      <c r="G566" s="36">
        <f t="shared" si="145"/>
        <v>98555</v>
      </c>
      <c r="H566" s="36">
        <f t="shared" si="145"/>
        <v>15395833.776110116</v>
      </c>
      <c r="I566" s="36">
        <f t="shared" si="145"/>
        <v>6728</v>
      </c>
      <c r="J566" s="36">
        <f t="shared" si="145"/>
        <v>1024.2166649999999</v>
      </c>
      <c r="K566" s="36">
        <f t="shared" si="145"/>
        <v>4697.2514920000003</v>
      </c>
      <c r="L566" s="36">
        <f t="shared" si="145"/>
        <v>2590.17371</v>
      </c>
      <c r="M566" s="36">
        <f t="shared" si="140"/>
        <v>81.348898487584464</v>
      </c>
      <c r="N566" s="115">
        <f t="shared" si="144"/>
        <v>100</v>
      </c>
    </row>
    <row r="567" spans="1:14">
      <c r="A567" s="214" t="s">
        <v>70</v>
      </c>
      <c r="B567" s="196" t="s">
        <v>19</v>
      </c>
      <c r="C567" s="31">
        <f t="shared" ref="C567:L578" si="146">C519</f>
        <v>790.95929999999998</v>
      </c>
      <c r="D567" s="31">
        <f t="shared" si="146"/>
        <v>4112.7942830000002</v>
      </c>
      <c r="E567" s="31">
        <f t="shared" si="146"/>
        <v>3759.7083860000007</v>
      </c>
      <c r="F567" s="31">
        <f t="shared" si="138"/>
        <v>9.3913107281081398</v>
      </c>
      <c r="G567" s="31">
        <f t="shared" si="146"/>
        <v>31783</v>
      </c>
      <c r="H567" s="31">
        <f t="shared" si="146"/>
        <v>4141063.7475970001</v>
      </c>
      <c r="I567" s="31">
        <f t="shared" si="146"/>
        <v>2971</v>
      </c>
      <c r="J567" s="31">
        <f t="shared" si="146"/>
        <v>506.92110699999984</v>
      </c>
      <c r="K567" s="31">
        <f t="shared" si="146"/>
        <v>1820.0690859999997</v>
      </c>
      <c r="L567" s="31">
        <f t="shared" si="146"/>
        <v>1330.1138989999999</v>
      </c>
      <c r="M567" s="31">
        <f t="shared" si="140"/>
        <v>36.835581326407883</v>
      </c>
      <c r="N567" s="113">
        <f t="shared" ref="N567:N579" si="147">N519</f>
        <v>55.130146713682258</v>
      </c>
    </row>
    <row r="568" spans="1:14">
      <c r="A568" s="214"/>
      <c r="B568" s="196" t="s">
        <v>20</v>
      </c>
      <c r="C568" s="31">
        <f t="shared" si="146"/>
        <v>290.74953099999988</v>
      </c>
      <c r="D568" s="31">
        <f t="shared" si="146"/>
        <v>1412.521166</v>
      </c>
      <c r="E568" s="31">
        <f t="shared" si="146"/>
        <v>1351.103421</v>
      </c>
      <c r="F568" s="31">
        <f t="shared" si="138"/>
        <v>4.5457471312257125</v>
      </c>
      <c r="G568" s="31">
        <f t="shared" si="146"/>
        <v>17270</v>
      </c>
      <c r="H568" s="31">
        <f t="shared" si="146"/>
        <v>344940</v>
      </c>
      <c r="I568" s="31">
        <f t="shared" si="146"/>
        <v>1688</v>
      </c>
      <c r="J568" s="31">
        <f t="shared" si="146"/>
        <v>1382.3397410000002</v>
      </c>
      <c r="K568" s="31">
        <f t="shared" si="146"/>
        <v>734.10916700000007</v>
      </c>
      <c r="L568" s="31">
        <f t="shared" si="146"/>
        <v>469.286224</v>
      </c>
      <c r="M568" s="31">
        <f t="shared" si="140"/>
        <v>56.431007231100835</v>
      </c>
      <c r="N568" s="109">
        <f t="shared" si="147"/>
        <v>18.934207198167691</v>
      </c>
    </row>
    <row r="569" spans="1:14">
      <c r="A569" s="214"/>
      <c r="B569" s="196" t="s">
        <v>21</v>
      </c>
      <c r="C569" s="31">
        <f t="shared" si="146"/>
        <v>14.760250999999993</v>
      </c>
      <c r="D569" s="31">
        <f t="shared" si="146"/>
        <v>106.12572200000001</v>
      </c>
      <c r="E569" s="31">
        <f t="shared" si="146"/>
        <v>132.83696700000002</v>
      </c>
      <c r="F569" s="31">
        <f t="shared" si="138"/>
        <v>-20.108291843188503</v>
      </c>
      <c r="G569" s="31">
        <f t="shared" si="146"/>
        <v>501</v>
      </c>
      <c r="H569" s="31">
        <f t="shared" si="146"/>
        <v>124530.84366900001</v>
      </c>
      <c r="I569" s="31">
        <f t="shared" si="146"/>
        <v>62</v>
      </c>
      <c r="J569" s="31">
        <f t="shared" si="146"/>
        <v>13.06348</v>
      </c>
      <c r="K569" s="31">
        <f t="shared" si="146"/>
        <v>62.220394999999996</v>
      </c>
      <c r="L569" s="31">
        <f t="shared" si="146"/>
        <v>27.789899999999999</v>
      </c>
      <c r="M569" s="31">
        <f t="shared" si="140"/>
        <v>123.89571391044947</v>
      </c>
      <c r="N569" s="109">
        <f t="shared" si="147"/>
        <v>1.4225672915708671</v>
      </c>
    </row>
    <row r="570" spans="1:14">
      <c r="A570" s="214"/>
      <c r="B570" s="196" t="s">
        <v>22</v>
      </c>
      <c r="C570" s="31">
        <f t="shared" si="146"/>
        <v>39.183506000000008</v>
      </c>
      <c r="D570" s="31">
        <f t="shared" si="146"/>
        <v>390.34485800000004</v>
      </c>
      <c r="E570" s="31">
        <f t="shared" si="146"/>
        <v>313.95744699999995</v>
      </c>
      <c r="F570" s="31">
        <f t="shared" si="138"/>
        <v>24.330498202834512</v>
      </c>
      <c r="G570" s="31">
        <f t="shared" si="146"/>
        <v>23056</v>
      </c>
      <c r="H570" s="31">
        <f t="shared" si="146"/>
        <v>561351.0564</v>
      </c>
      <c r="I570" s="31">
        <f t="shared" si="146"/>
        <v>687</v>
      </c>
      <c r="J570" s="31">
        <f t="shared" si="146"/>
        <v>32.072778</v>
      </c>
      <c r="K570" s="31">
        <f t="shared" si="146"/>
        <v>109.90714199999999</v>
      </c>
      <c r="L570" s="31">
        <f t="shared" si="146"/>
        <v>112.681004</v>
      </c>
      <c r="M570" s="31">
        <f t="shared" si="140"/>
        <v>-2.461694430766705</v>
      </c>
      <c r="N570" s="109">
        <f t="shared" si="147"/>
        <v>5.232396227407289</v>
      </c>
    </row>
    <row r="571" spans="1:14">
      <c r="A571" s="214"/>
      <c r="B571" s="196" t="s">
        <v>23</v>
      </c>
      <c r="C571" s="31">
        <f t="shared" si="146"/>
        <v>0.38048099999999985</v>
      </c>
      <c r="D571" s="31">
        <f t="shared" si="146"/>
        <v>3.9119540000000002</v>
      </c>
      <c r="E571" s="31">
        <f t="shared" si="146"/>
        <v>6.6881159999999999</v>
      </c>
      <c r="F571" s="31">
        <f t="shared" si="138"/>
        <v>-41.508879331638383</v>
      </c>
      <c r="G571" s="31">
        <f t="shared" si="146"/>
        <v>48</v>
      </c>
      <c r="H571" s="31">
        <f t="shared" si="146"/>
        <v>3337.69</v>
      </c>
      <c r="I571" s="31">
        <f t="shared" si="146"/>
        <v>3</v>
      </c>
      <c r="J571" s="31">
        <f t="shared" si="146"/>
        <v>0</v>
      </c>
      <c r="K571" s="31">
        <f t="shared" si="146"/>
        <v>3.1455380000000002</v>
      </c>
      <c r="L571" s="31">
        <f t="shared" si="146"/>
        <v>0</v>
      </c>
      <c r="M571" s="31" t="e">
        <f t="shared" si="140"/>
        <v>#DIV/0!</v>
      </c>
      <c r="N571" s="109">
        <f t="shared" si="147"/>
        <v>5.2437973581275797E-2</v>
      </c>
    </row>
    <row r="572" spans="1:14">
      <c r="A572" s="214"/>
      <c r="B572" s="196" t="s">
        <v>24</v>
      </c>
      <c r="C572" s="31">
        <f t="shared" si="146"/>
        <v>38.194618000000013</v>
      </c>
      <c r="D572" s="31">
        <f t="shared" si="146"/>
        <v>274.51889999999997</v>
      </c>
      <c r="E572" s="31">
        <f t="shared" si="146"/>
        <v>689.49271199999998</v>
      </c>
      <c r="F572" s="31">
        <f t="shared" si="138"/>
        <v>-60.185380465631376</v>
      </c>
      <c r="G572" s="31">
        <f t="shared" si="146"/>
        <v>801</v>
      </c>
      <c r="H572" s="31">
        <f t="shared" si="146"/>
        <v>182445.30727000005</v>
      </c>
      <c r="I572" s="31">
        <f t="shared" si="146"/>
        <v>44</v>
      </c>
      <c r="J572" s="31">
        <f t="shared" si="146"/>
        <v>2.8085329999999997</v>
      </c>
      <c r="K572" s="31">
        <f t="shared" si="146"/>
        <v>57.994242999999997</v>
      </c>
      <c r="L572" s="31">
        <f t="shared" si="146"/>
        <v>620.51518400000009</v>
      </c>
      <c r="M572" s="31">
        <f t="shared" si="140"/>
        <v>-90.653855941742762</v>
      </c>
      <c r="N572" s="109">
        <f t="shared" si="147"/>
        <v>3.6798016606946025</v>
      </c>
    </row>
    <row r="573" spans="1:14">
      <c r="A573" s="214"/>
      <c r="B573" s="196" t="s">
        <v>25</v>
      </c>
      <c r="C573" s="31">
        <f t="shared" si="146"/>
        <v>207.97879999999995</v>
      </c>
      <c r="D573" s="31">
        <f t="shared" si="146"/>
        <v>1718.300855</v>
      </c>
      <c r="E573" s="31">
        <f t="shared" si="146"/>
        <v>880.75035400000002</v>
      </c>
      <c r="F573" s="31">
        <f t="shared" ref="F573:F604" si="148">(D573-E573)/E573*100</f>
        <v>95.095108074177389</v>
      </c>
      <c r="G573" s="31">
        <f t="shared" si="146"/>
        <v>236</v>
      </c>
      <c r="H573" s="31">
        <f t="shared" si="146"/>
        <v>31282.606699999997</v>
      </c>
      <c r="I573" s="31">
        <f t="shared" si="146"/>
        <v>1269</v>
      </c>
      <c r="J573" s="31">
        <f t="shared" si="146"/>
        <v>135.10534200000009</v>
      </c>
      <c r="K573" s="31">
        <f t="shared" si="146"/>
        <v>1059.5830169999999</v>
      </c>
      <c r="L573" s="31">
        <f t="shared" si="146"/>
        <v>622.58450000000005</v>
      </c>
      <c r="M573" s="31">
        <f t="shared" si="140"/>
        <v>70.191037039951993</v>
      </c>
      <c r="N573" s="109">
        <f t="shared" si="147"/>
        <v>23.033045592860656</v>
      </c>
    </row>
    <row r="574" spans="1:14">
      <c r="A574" s="214"/>
      <c r="B574" s="196" t="s">
        <v>26</v>
      </c>
      <c r="C574" s="31">
        <f t="shared" si="146"/>
        <v>110.92001399999987</v>
      </c>
      <c r="D574" s="31">
        <f t="shared" si="146"/>
        <v>777.86822199999995</v>
      </c>
      <c r="E574" s="31">
        <f t="shared" si="146"/>
        <v>567.67783699999984</v>
      </c>
      <c r="F574" s="31">
        <f t="shared" si="148"/>
        <v>37.026350387535061</v>
      </c>
      <c r="G574" s="31">
        <f t="shared" si="146"/>
        <v>37239</v>
      </c>
      <c r="H574" s="31">
        <f t="shared" si="146"/>
        <v>5562525.7309159599</v>
      </c>
      <c r="I574" s="31">
        <f t="shared" si="146"/>
        <v>372</v>
      </c>
      <c r="J574" s="31">
        <f t="shared" si="146"/>
        <v>52.097729999999999</v>
      </c>
      <c r="K574" s="31">
        <f t="shared" si="146"/>
        <v>328.08261599999997</v>
      </c>
      <c r="L574" s="31">
        <f t="shared" si="146"/>
        <v>230.18018600000002</v>
      </c>
      <c r="M574" s="31">
        <f t="shared" si="140"/>
        <v>42.532952858070914</v>
      </c>
      <c r="N574" s="109">
        <f t="shared" si="147"/>
        <v>10.426971604203416</v>
      </c>
    </row>
    <row r="575" spans="1:14">
      <c r="A575" s="214"/>
      <c r="B575" s="196" t="s">
        <v>27</v>
      </c>
      <c r="C575" s="31">
        <f t="shared" si="146"/>
        <v>0.09</v>
      </c>
      <c r="D575" s="31">
        <f t="shared" si="146"/>
        <v>76.290000000000006</v>
      </c>
      <c r="E575" s="31">
        <f t="shared" si="146"/>
        <v>0.13556399999999999</v>
      </c>
      <c r="F575" s="31">
        <f t="shared" si="148"/>
        <v>56176.00247853413</v>
      </c>
      <c r="G575" s="31">
        <f t="shared" si="146"/>
        <v>10</v>
      </c>
      <c r="H575" s="31">
        <f t="shared" si="146"/>
        <v>33127.360000000001</v>
      </c>
      <c r="I575" s="31">
        <f t="shared" si="146"/>
        <v>0</v>
      </c>
      <c r="J575" s="31">
        <f t="shared" si="146"/>
        <v>0</v>
      </c>
      <c r="K575" s="31">
        <f t="shared" si="146"/>
        <v>0</v>
      </c>
      <c r="L575" s="31">
        <f t="shared" si="146"/>
        <v>0</v>
      </c>
      <c r="M575" s="31" t="e">
        <f t="shared" si="140"/>
        <v>#DIV/0!</v>
      </c>
      <c r="N575" s="109">
        <f t="shared" si="147"/>
        <v>1.0226329359996389</v>
      </c>
    </row>
    <row r="576" spans="1:14">
      <c r="A576" s="214"/>
      <c r="B576" s="14" t="s">
        <v>28</v>
      </c>
      <c r="C576" s="31">
        <f t="shared" si="146"/>
        <v>0</v>
      </c>
      <c r="D576" s="31">
        <f t="shared" si="146"/>
        <v>0</v>
      </c>
      <c r="E576" s="31">
        <f t="shared" si="146"/>
        <v>0</v>
      </c>
      <c r="F576" s="31" t="e">
        <f t="shared" si="148"/>
        <v>#DIV/0!</v>
      </c>
      <c r="G576" s="31">
        <f t="shared" si="146"/>
        <v>0</v>
      </c>
      <c r="H576" s="31">
        <f t="shared" si="146"/>
        <v>0</v>
      </c>
      <c r="I576" s="31">
        <f t="shared" si="146"/>
        <v>0</v>
      </c>
      <c r="J576" s="31">
        <f t="shared" si="146"/>
        <v>0</v>
      </c>
      <c r="K576" s="31">
        <f t="shared" si="146"/>
        <v>0</v>
      </c>
      <c r="L576" s="31">
        <f t="shared" si="146"/>
        <v>0</v>
      </c>
      <c r="M576" s="31" t="e">
        <f t="shared" si="140"/>
        <v>#DIV/0!</v>
      </c>
      <c r="N576" s="109">
        <f t="shared" si="147"/>
        <v>0</v>
      </c>
    </row>
    <row r="577" spans="1:14">
      <c r="A577" s="214"/>
      <c r="B577" s="14" t="s">
        <v>29</v>
      </c>
      <c r="C577" s="31">
        <f t="shared" si="146"/>
        <v>0</v>
      </c>
      <c r="D577" s="31">
        <f t="shared" si="146"/>
        <v>70.788661000000005</v>
      </c>
      <c r="E577" s="31">
        <f t="shared" si="146"/>
        <v>0</v>
      </c>
      <c r="F577" s="31" t="e">
        <f t="shared" si="148"/>
        <v>#DIV/0!</v>
      </c>
      <c r="G577" s="31">
        <f t="shared" si="146"/>
        <v>4</v>
      </c>
      <c r="H577" s="31">
        <f t="shared" si="146"/>
        <v>32844.53</v>
      </c>
      <c r="I577" s="31">
        <f t="shared" si="146"/>
        <v>0</v>
      </c>
      <c r="J577" s="31">
        <f t="shared" si="146"/>
        <v>0</v>
      </c>
      <c r="K577" s="31">
        <f t="shared" si="146"/>
        <v>0</v>
      </c>
      <c r="L577" s="31">
        <f t="shared" si="146"/>
        <v>0</v>
      </c>
      <c r="M577" s="31" t="e">
        <f t="shared" si="140"/>
        <v>#DIV/0!</v>
      </c>
      <c r="N577" s="109">
        <f t="shared" si="147"/>
        <v>0.94888997553956123</v>
      </c>
    </row>
    <row r="578" spans="1:14">
      <c r="A578" s="214"/>
      <c r="B578" s="14" t="s">
        <v>30</v>
      </c>
      <c r="C578" s="31">
        <f t="shared" si="146"/>
        <v>9.1548999999999658E-2</v>
      </c>
      <c r="D578" s="31">
        <f t="shared" si="146"/>
        <v>5.505134</v>
      </c>
      <c r="E578" s="31">
        <f t="shared" si="146"/>
        <v>0.04</v>
      </c>
      <c r="F578" s="31">
        <f t="shared" si="148"/>
        <v>13662.834999999999</v>
      </c>
      <c r="G578" s="31">
        <f t="shared" si="146"/>
        <v>6</v>
      </c>
      <c r="H578" s="31">
        <f t="shared" si="146"/>
        <v>282.83</v>
      </c>
      <c r="I578" s="31">
        <f t="shared" si="146"/>
        <v>0</v>
      </c>
      <c r="J578" s="31">
        <f t="shared" si="146"/>
        <v>0</v>
      </c>
      <c r="K578" s="31">
        <f t="shared" si="146"/>
        <v>0</v>
      </c>
      <c r="L578" s="31">
        <f t="shared" si="146"/>
        <v>0</v>
      </c>
      <c r="M578" s="31" t="e">
        <f t="shared" si="140"/>
        <v>#DIV/0!</v>
      </c>
      <c r="N578" s="109">
        <f t="shared" si="147"/>
        <v>7.3793830718199435E-2</v>
      </c>
    </row>
    <row r="579" spans="1:14" ht="14.25" thickBot="1">
      <c r="A579" s="206"/>
      <c r="B579" s="35" t="s">
        <v>31</v>
      </c>
      <c r="C579" s="36">
        <f t="shared" ref="C579:L579" si="149">C567+C569+C570+C571+C572+C573+C574+C575</f>
        <v>1202.4669699999997</v>
      </c>
      <c r="D579" s="36">
        <f t="shared" si="149"/>
        <v>7460.154794</v>
      </c>
      <c r="E579" s="36">
        <f t="shared" si="149"/>
        <v>6351.2473830000017</v>
      </c>
      <c r="F579" s="36">
        <f t="shared" si="148"/>
        <v>17.459679085531192</v>
      </c>
      <c r="G579" s="36">
        <f t="shared" si="149"/>
        <v>93674</v>
      </c>
      <c r="H579" s="36">
        <f t="shared" si="149"/>
        <v>10639664.34255196</v>
      </c>
      <c r="I579" s="36">
        <f t="shared" si="149"/>
        <v>5408</v>
      </c>
      <c r="J579" s="36">
        <f t="shared" si="149"/>
        <v>742.06896999999981</v>
      </c>
      <c r="K579" s="36">
        <f t="shared" si="149"/>
        <v>3441.0020369999997</v>
      </c>
      <c r="L579" s="36">
        <f t="shared" si="149"/>
        <v>2943.864673</v>
      </c>
      <c r="M579" s="36">
        <f t="shared" si="140"/>
        <v>16.887235631432155</v>
      </c>
      <c r="N579" s="115">
        <f t="shared" si="147"/>
        <v>100</v>
      </c>
    </row>
    <row r="580" spans="1:14" ht="14.25" thickBot="1">
      <c r="A580" s="242" t="s">
        <v>49</v>
      </c>
      <c r="B580" s="198" t="s">
        <v>19</v>
      </c>
      <c r="C580" s="32">
        <f t="shared" ref="C580:L591" si="150">C541+C554+C567</f>
        <v>4015.7994650000001</v>
      </c>
      <c r="D580" s="32">
        <f t="shared" si="150"/>
        <v>21760.709145200006</v>
      </c>
      <c r="E580" s="32">
        <f t="shared" si="150"/>
        <v>19475.602644000006</v>
      </c>
      <c r="F580" s="32">
        <f t="shared" si="148"/>
        <v>11.733174798079943</v>
      </c>
      <c r="G580" s="32">
        <f t="shared" si="150"/>
        <v>157897</v>
      </c>
      <c r="H580" s="32">
        <f t="shared" si="150"/>
        <v>20346338.375013001</v>
      </c>
      <c r="I580" s="32">
        <f t="shared" si="150"/>
        <v>16820</v>
      </c>
      <c r="J580" s="32">
        <f t="shared" si="150"/>
        <v>2888.6931189999996</v>
      </c>
      <c r="K580" s="32">
        <f t="shared" si="150"/>
        <v>13256.850167999997</v>
      </c>
      <c r="L580" s="32">
        <f t="shared" si="150"/>
        <v>8813.7123629999987</v>
      </c>
      <c r="M580" s="32">
        <f t="shared" si="140"/>
        <v>50.411649734024792</v>
      </c>
      <c r="N580" s="113">
        <f>D580/D592*100</f>
        <v>60.40939138975159</v>
      </c>
    </row>
    <row r="581" spans="1:14" ht="14.25" thickBot="1">
      <c r="A581" s="242"/>
      <c r="B581" s="196" t="s">
        <v>20</v>
      </c>
      <c r="C581" s="31">
        <f t="shared" si="150"/>
        <v>1357.9406239999998</v>
      </c>
      <c r="D581" s="31">
        <f t="shared" si="150"/>
        <v>6931.0029110000014</v>
      </c>
      <c r="E581" s="31">
        <f t="shared" si="150"/>
        <v>6683.5342099999998</v>
      </c>
      <c r="F581" s="31">
        <f t="shared" si="148"/>
        <v>3.702662292499908</v>
      </c>
      <c r="G581" s="31">
        <f t="shared" si="150"/>
        <v>82358</v>
      </c>
      <c r="H581" s="31">
        <f t="shared" si="150"/>
        <v>1645900</v>
      </c>
      <c r="I581" s="31">
        <f t="shared" si="150"/>
        <v>9067</v>
      </c>
      <c r="J581" s="31">
        <f t="shared" si="150"/>
        <v>2386.2307190000001</v>
      </c>
      <c r="K581" s="31">
        <f t="shared" si="150"/>
        <v>5126.4107469999999</v>
      </c>
      <c r="L581" s="31">
        <f t="shared" si="150"/>
        <v>3039.2214409999992</v>
      </c>
      <c r="M581" s="31">
        <f t="shared" si="140"/>
        <v>68.675131000433126</v>
      </c>
      <c r="N581" s="109">
        <f>D581/D592*100</f>
        <v>19.240993700173753</v>
      </c>
    </row>
    <row r="582" spans="1:14" ht="14.25" thickBot="1">
      <c r="A582" s="242"/>
      <c r="B582" s="196" t="s">
        <v>21</v>
      </c>
      <c r="C582" s="31">
        <f t="shared" si="150"/>
        <v>148.14295200000004</v>
      </c>
      <c r="D582" s="31">
        <f t="shared" si="150"/>
        <v>1136.829495</v>
      </c>
      <c r="E582" s="31">
        <f t="shared" si="150"/>
        <v>979.70054400000004</v>
      </c>
      <c r="F582" s="31">
        <f t="shared" si="148"/>
        <v>16.038467260461161</v>
      </c>
      <c r="G582" s="31">
        <f t="shared" si="150"/>
        <v>2583</v>
      </c>
      <c r="H582" s="31">
        <f t="shared" si="150"/>
        <v>1325506.2980200001</v>
      </c>
      <c r="I582" s="31">
        <f t="shared" si="150"/>
        <v>169</v>
      </c>
      <c r="J582" s="31">
        <f t="shared" si="150"/>
        <v>59.954246999999995</v>
      </c>
      <c r="K582" s="31">
        <f t="shared" si="150"/>
        <v>258.81268899999998</v>
      </c>
      <c r="L582" s="31">
        <f t="shared" si="150"/>
        <v>696.17180799999994</v>
      </c>
      <c r="M582" s="31">
        <f t="shared" si="140"/>
        <v>-62.823445875590522</v>
      </c>
      <c r="N582" s="109">
        <f>D582/D592*100</f>
        <v>3.1559255467562308</v>
      </c>
    </row>
    <row r="583" spans="1:14" ht="14.25" thickBot="1">
      <c r="A583" s="242"/>
      <c r="B583" s="196" t="s">
        <v>22</v>
      </c>
      <c r="C583" s="31">
        <f t="shared" si="150"/>
        <v>103.95013499999999</v>
      </c>
      <c r="D583" s="31">
        <f t="shared" si="150"/>
        <v>1008.498974</v>
      </c>
      <c r="E583" s="31">
        <f t="shared" si="150"/>
        <v>574.75757699999986</v>
      </c>
      <c r="F583" s="31">
        <f t="shared" si="148"/>
        <v>75.46510291590296</v>
      </c>
      <c r="G583" s="31">
        <f t="shared" si="150"/>
        <v>63064</v>
      </c>
      <c r="H583" s="31">
        <f t="shared" si="150"/>
        <v>1175047.7963999999</v>
      </c>
      <c r="I583" s="31">
        <f t="shared" si="150"/>
        <v>1002</v>
      </c>
      <c r="J583" s="31">
        <f t="shared" si="150"/>
        <v>44.295801999999995</v>
      </c>
      <c r="K583" s="31">
        <f t="shared" si="150"/>
        <v>178.822766</v>
      </c>
      <c r="L583" s="31">
        <f t="shared" si="150"/>
        <v>167.92100400000001</v>
      </c>
      <c r="M583" s="31">
        <f t="shared" si="140"/>
        <v>6.4921967712865696</v>
      </c>
      <c r="N583" s="109">
        <f>D583/D592*100</f>
        <v>2.7996702143306442</v>
      </c>
    </row>
    <row r="584" spans="1:14" ht="14.25" thickBot="1">
      <c r="A584" s="242"/>
      <c r="B584" s="196" t="s">
        <v>23</v>
      </c>
      <c r="C584" s="31">
        <f t="shared" si="150"/>
        <v>10.370519379999998</v>
      </c>
      <c r="D584" s="31">
        <f t="shared" si="150"/>
        <v>93.137067380000005</v>
      </c>
      <c r="E584" s="31">
        <f t="shared" si="150"/>
        <v>94.75839753999999</v>
      </c>
      <c r="F584" s="31">
        <f t="shared" si="148"/>
        <v>-1.7110147512948173</v>
      </c>
      <c r="G584" s="31">
        <f t="shared" si="150"/>
        <v>1331</v>
      </c>
      <c r="H584" s="31">
        <f t="shared" si="150"/>
        <v>360931.55588308</v>
      </c>
      <c r="I584" s="31">
        <f t="shared" si="150"/>
        <v>12</v>
      </c>
      <c r="J584" s="31">
        <f t="shared" si="150"/>
        <v>1</v>
      </c>
      <c r="K584" s="31">
        <f t="shared" si="150"/>
        <v>17.716892999999999</v>
      </c>
      <c r="L584" s="31">
        <f t="shared" si="150"/>
        <v>25.11</v>
      </c>
      <c r="M584" s="31">
        <f t="shared" si="140"/>
        <v>-29.44287933094385</v>
      </c>
      <c r="N584" s="109">
        <f>D584/D592*100</f>
        <v>0.25855561593649401</v>
      </c>
    </row>
    <row r="585" spans="1:14" ht="14.25" thickBot="1">
      <c r="A585" s="242"/>
      <c r="B585" s="196" t="s">
        <v>24</v>
      </c>
      <c r="C585" s="31">
        <f t="shared" si="150"/>
        <v>701.44916300000011</v>
      </c>
      <c r="D585" s="31">
        <f t="shared" si="150"/>
        <v>3124.6978205</v>
      </c>
      <c r="E585" s="31">
        <f t="shared" si="150"/>
        <v>2747.4982529999997</v>
      </c>
      <c r="F585" s="31">
        <f t="shared" si="148"/>
        <v>13.728837391912268</v>
      </c>
      <c r="G585" s="31">
        <f t="shared" si="150"/>
        <v>7051</v>
      </c>
      <c r="H585" s="31">
        <f t="shared" si="150"/>
        <v>2671964.6260080007</v>
      </c>
      <c r="I585" s="31">
        <f t="shared" si="150"/>
        <v>531</v>
      </c>
      <c r="J585" s="31">
        <f t="shared" si="150"/>
        <v>160.14496100000002</v>
      </c>
      <c r="K585" s="31">
        <f t="shared" si="150"/>
        <v>920.22918099999981</v>
      </c>
      <c r="L585" s="31">
        <f t="shared" si="150"/>
        <v>1976.6235610000001</v>
      </c>
      <c r="M585" s="31">
        <f t="shared" si="140"/>
        <v>-53.444388746714942</v>
      </c>
      <c r="N585" s="109">
        <f>D585/D592*100</f>
        <v>8.6743999174735222</v>
      </c>
    </row>
    <row r="586" spans="1:14" ht="14.25" thickBot="1">
      <c r="A586" s="242"/>
      <c r="B586" s="196" t="s">
        <v>25</v>
      </c>
      <c r="C586" s="31">
        <f t="shared" si="150"/>
        <v>856.63154599999984</v>
      </c>
      <c r="D586" s="31">
        <f t="shared" si="150"/>
        <v>5938.0693630000005</v>
      </c>
      <c r="E586" s="31">
        <f t="shared" si="150"/>
        <v>3833.4253209999997</v>
      </c>
      <c r="F586" s="31">
        <f t="shared" si="148"/>
        <v>54.902440135470712</v>
      </c>
      <c r="G586" s="31">
        <f t="shared" si="150"/>
        <v>1031</v>
      </c>
      <c r="H586" s="31">
        <f t="shared" si="150"/>
        <v>109085.39861599999</v>
      </c>
      <c r="I586" s="31">
        <f t="shared" si="150"/>
        <v>3931</v>
      </c>
      <c r="J586" s="31">
        <f t="shared" si="150"/>
        <v>377.50717000000009</v>
      </c>
      <c r="K586" s="31">
        <f t="shared" si="150"/>
        <v>4128.0728250000002</v>
      </c>
      <c r="L586" s="31">
        <f t="shared" si="150"/>
        <v>2457.4307819999999</v>
      </c>
      <c r="M586" s="31">
        <f t="shared" si="140"/>
        <v>67.983279742281695</v>
      </c>
      <c r="N586" s="109">
        <f>D586/D592*100</f>
        <v>16.484534297821156</v>
      </c>
    </row>
    <row r="587" spans="1:14" ht="14.25" thickBot="1">
      <c r="A587" s="242"/>
      <c r="B587" s="196" t="s">
        <v>26</v>
      </c>
      <c r="C587" s="31">
        <f t="shared" si="150"/>
        <v>427.34722299999987</v>
      </c>
      <c r="D587" s="31">
        <f t="shared" si="150"/>
        <v>2663.8652629999997</v>
      </c>
      <c r="E587" s="31">
        <f t="shared" si="150"/>
        <v>2677.8052379999986</v>
      </c>
      <c r="F587" s="31">
        <f t="shared" si="148"/>
        <v>-0.52057464083573035</v>
      </c>
      <c r="G587" s="31">
        <f t="shared" si="150"/>
        <v>144196</v>
      </c>
      <c r="H587" s="31">
        <f t="shared" si="150"/>
        <v>26150662.582056124</v>
      </c>
      <c r="I587" s="31">
        <f t="shared" si="150"/>
        <v>2468</v>
      </c>
      <c r="J587" s="31">
        <f t="shared" si="150"/>
        <v>212.29062399999998</v>
      </c>
      <c r="K587" s="31">
        <f t="shared" si="150"/>
        <v>956.32751899999994</v>
      </c>
      <c r="L587" s="31">
        <f t="shared" si="150"/>
        <v>672.31562199999996</v>
      </c>
      <c r="M587" s="31">
        <f t="shared" si="140"/>
        <v>42.243834250812633</v>
      </c>
      <c r="N587" s="109">
        <f>D587/D592*100</f>
        <v>7.3950935242212426</v>
      </c>
    </row>
    <row r="588" spans="1:14" ht="14.25" thickBot="1">
      <c r="A588" s="242"/>
      <c r="B588" s="196" t="s">
        <v>27</v>
      </c>
      <c r="C588" s="31">
        <f t="shared" si="150"/>
        <v>36.373434000000003</v>
      </c>
      <c r="D588" s="31">
        <f t="shared" si="150"/>
        <v>296.25607199999996</v>
      </c>
      <c r="E588" s="31">
        <f t="shared" si="150"/>
        <v>132.57110900000001</v>
      </c>
      <c r="F588" s="31">
        <f t="shared" si="148"/>
        <v>123.46955851444218</v>
      </c>
      <c r="G588" s="31">
        <f t="shared" si="150"/>
        <v>105</v>
      </c>
      <c r="H588" s="31">
        <f t="shared" si="150"/>
        <v>96325.611340000003</v>
      </c>
      <c r="I588" s="31">
        <f t="shared" si="150"/>
        <v>0</v>
      </c>
      <c r="J588" s="31">
        <f t="shared" si="150"/>
        <v>0</v>
      </c>
      <c r="K588" s="31">
        <f t="shared" si="150"/>
        <v>0</v>
      </c>
      <c r="L588" s="31">
        <f t="shared" si="150"/>
        <v>78.903040000000004</v>
      </c>
      <c r="M588" s="31">
        <f t="shared" si="140"/>
        <v>-100</v>
      </c>
      <c r="N588" s="109">
        <f>D588/D592*100</f>
        <v>0.82242949370912766</v>
      </c>
    </row>
    <row r="589" spans="1:14" ht="14.25" thickBot="1">
      <c r="A589" s="242"/>
      <c r="B589" s="14" t="s">
        <v>28</v>
      </c>
      <c r="C589" s="31">
        <f t="shared" si="150"/>
        <v>8.3773589999999984</v>
      </c>
      <c r="D589" s="31">
        <f t="shared" si="150"/>
        <v>120.390677</v>
      </c>
      <c r="E589" s="31">
        <f t="shared" si="150"/>
        <v>84.88</v>
      </c>
      <c r="F589" s="31">
        <f t="shared" si="148"/>
        <v>41.83633011310085</v>
      </c>
      <c r="G589" s="31">
        <f t="shared" si="150"/>
        <v>34</v>
      </c>
      <c r="H589" s="31">
        <f t="shared" si="150"/>
        <v>29805.18</v>
      </c>
      <c r="I589" s="31">
        <f t="shared" si="150"/>
        <v>0</v>
      </c>
      <c r="J589" s="31">
        <f t="shared" si="150"/>
        <v>0</v>
      </c>
      <c r="K589" s="31">
        <f t="shared" si="150"/>
        <v>0</v>
      </c>
      <c r="L589" s="31">
        <f t="shared" si="150"/>
        <v>0</v>
      </c>
      <c r="M589" s="31" t="e">
        <f t="shared" si="140"/>
        <v>#DIV/0!</v>
      </c>
      <c r="N589" s="109">
        <f>D589/D592*100</f>
        <v>0.33421371877370037</v>
      </c>
    </row>
    <row r="590" spans="1:14" ht="14.25" thickBot="1">
      <c r="A590" s="242"/>
      <c r="B590" s="14" t="s">
        <v>29</v>
      </c>
      <c r="C590" s="31">
        <f t="shared" si="150"/>
        <v>17.347882999999999</v>
      </c>
      <c r="D590" s="31">
        <f t="shared" si="150"/>
        <v>140.339876</v>
      </c>
      <c r="E590" s="31">
        <f t="shared" si="150"/>
        <v>6.4101879999999998</v>
      </c>
      <c r="F590" s="31">
        <f t="shared" si="148"/>
        <v>2089.3254300809899</v>
      </c>
      <c r="G590" s="31">
        <f t="shared" si="150"/>
        <v>49</v>
      </c>
      <c r="H590" s="31">
        <f t="shared" si="150"/>
        <v>59489.230576999995</v>
      </c>
      <c r="I590" s="31">
        <f t="shared" si="150"/>
        <v>0</v>
      </c>
      <c r="J590" s="31">
        <f t="shared" si="150"/>
        <v>0</v>
      </c>
      <c r="K590" s="31">
        <f t="shared" si="150"/>
        <v>0</v>
      </c>
      <c r="L590" s="31">
        <f t="shared" si="150"/>
        <v>0.42304000000000003</v>
      </c>
      <c r="M590" s="31">
        <f t="shared" si="140"/>
        <v>-100</v>
      </c>
      <c r="N590" s="109">
        <f>D590/D592*100</f>
        <v>0.38959421957731816</v>
      </c>
    </row>
    <row r="591" spans="1:14" ht="14.25" thickBot="1">
      <c r="A591" s="242"/>
      <c r="B591" s="14" t="s">
        <v>30</v>
      </c>
      <c r="C591" s="31">
        <f t="shared" si="150"/>
        <v>11.080659999999998</v>
      </c>
      <c r="D591" s="31">
        <f t="shared" si="150"/>
        <v>35.456156</v>
      </c>
      <c r="E591" s="31">
        <f t="shared" si="150"/>
        <v>41.581016999999996</v>
      </c>
      <c r="F591" s="31">
        <f t="shared" si="148"/>
        <v>-14.729945157426036</v>
      </c>
      <c r="G591" s="31">
        <f t="shared" si="150"/>
        <v>43</v>
      </c>
      <c r="H591" s="31">
        <f t="shared" si="150"/>
        <v>7002.2007629999998</v>
      </c>
      <c r="I591" s="31">
        <f t="shared" si="150"/>
        <v>0</v>
      </c>
      <c r="J591" s="31">
        <f t="shared" si="150"/>
        <v>0</v>
      </c>
      <c r="K591" s="31">
        <f t="shared" si="150"/>
        <v>0</v>
      </c>
      <c r="L591" s="31">
        <f t="shared" si="150"/>
        <v>75</v>
      </c>
      <c r="M591" s="31">
        <f t="shared" si="140"/>
        <v>-100</v>
      </c>
      <c r="N591" s="109">
        <f>D591/D592*100</f>
        <v>9.8428998369869208E-2</v>
      </c>
    </row>
    <row r="592" spans="1:14" ht="14.25" thickBot="1">
      <c r="A592" s="262"/>
      <c r="B592" s="35" t="s">
        <v>50</v>
      </c>
      <c r="C592" s="36">
        <f t="shared" ref="C592:L592" si="151">C580+C582+C583+C584+C585+C586+C587+C588</f>
        <v>6300.0644373799996</v>
      </c>
      <c r="D592" s="36">
        <f t="shared" si="151"/>
        <v>36022.063200080003</v>
      </c>
      <c r="E592" s="36">
        <f t="shared" si="151"/>
        <v>30516.119083540001</v>
      </c>
      <c r="F592" s="36">
        <f t="shared" si="148"/>
        <v>18.042740302156695</v>
      </c>
      <c r="G592" s="36">
        <f t="shared" si="151"/>
        <v>377258</v>
      </c>
      <c r="H592" s="36">
        <f t="shared" si="151"/>
        <v>52235862.243336208</v>
      </c>
      <c r="I592" s="36">
        <f t="shared" si="151"/>
        <v>24933</v>
      </c>
      <c r="J592" s="36">
        <f t="shared" si="151"/>
        <v>3743.8859229999998</v>
      </c>
      <c r="K592" s="36">
        <f t="shared" si="151"/>
        <v>19716.832040999998</v>
      </c>
      <c r="L592" s="36">
        <f t="shared" si="151"/>
        <v>14888.188179999997</v>
      </c>
      <c r="M592" s="36">
        <f t="shared" si="140"/>
        <v>32.432716477123421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B5" sqref="B5:K5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69" t="s">
        <v>131</v>
      </c>
      <c r="E2" s="269"/>
      <c r="F2" s="269"/>
      <c r="G2" s="269"/>
      <c r="H2" s="269"/>
      <c r="I2" s="269"/>
      <c r="J2" s="2" t="s">
        <v>71</v>
      </c>
    </row>
    <row r="3" spans="1:11">
      <c r="A3" s="270" t="s">
        <v>72</v>
      </c>
      <c r="B3" s="270" t="s">
        <v>73</v>
      </c>
      <c r="C3" s="270"/>
      <c r="D3" s="270" t="s">
        <v>74</v>
      </c>
      <c r="E3" s="270"/>
      <c r="F3" s="270" t="s">
        <v>68</v>
      </c>
      <c r="G3" s="270"/>
      <c r="H3" s="270" t="s">
        <v>69</v>
      </c>
      <c r="I3" s="270"/>
      <c r="J3" s="270" t="s">
        <v>70</v>
      </c>
      <c r="K3" s="270"/>
    </row>
    <row r="4" spans="1:11">
      <c r="A4" s="270"/>
      <c r="B4" s="174" t="s">
        <v>9</v>
      </c>
      <c r="C4" s="174" t="s">
        <v>50</v>
      </c>
      <c r="D4" s="174" t="s">
        <v>9</v>
      </c>
      <c r="E4" s="174" t="s">
        <v>75</v>
      </c>
      <c r="F4" s="174" t="s">
        <v>9</v>
      </c>
      <c r="G4" s="174" t="s">
        <v>75</v>
      </c>
      <c r="H4" s="174" t="s">
        <v>9</v>
      </c>
      <c r="I4" s="174" t="s">
        <v>75</v>
      </c>
      <c r="J4" s="174" t="s">
        <v>9</v>
      </c>
      <c r="K4" s="174" t="s">
        <v>75</v>
      </c>
    </row>
    <row r="5" spans="1:11">
      <c r="A5" s="174" t="s">
        <v>57</v>
      </c>
      <c r="B5" s="119">
        <v>2282</v>
      </c>
      <c r="C5" s="119">
        <v>11809</v>
      </c>
      <c r="D5" s="119">
        <v>894</v>
      </c>
      <c r="E5" s="119">
        <v>2903</v>
      </c>
      <c r="F5" s="119">
        <v>231</v>
      </c>
      <c r="G5" s="119">
        <v>6057</v>
      </c>
      <c r="H5" s="119">
        <v>790</v>
      </c>
      <c r="I5" s="119">
        <v>1559</v>
      </c>
      <c r="J5" s="119">
        <v>367</v>
      </c>
      <c r="K5" s="119">
        <v>1290</v>
      </c>
    </row>
    <row r="6" spans="1:11">
      <c r="A6" s="174" t="s">
        <v>76</v>
      </c>
      <c r="B6" s="3">
        <v>28</v>
      </c>
      <c r="C6" s="3">
        <v>141</v>
      </c>
      <c r="D6" s="3">
        <v>12</v>
      </c>
      <c r="E6" s="3">
        <v>102</v>
      </c>
      <c r="F6" s="4">
        <v>0</v>
      </c>
      <c r="G6" s="4">
        <v>0</v>
      </c>
      <c r="H6" s="4">
        <v>16</v>
      </c>
      <c r="I6" s="4">
        <v>39</v>
      </c>
      <c r="J6" s="4">
        <v>0</v>
      </c>
      <c r="K6" s="4">
        <v>0</v>
      </c>
    </row>
    <row r="7" spans="1:11">
      <c r="A7" s="174" t="s">
        <v>59</v>
      </c>
      <c r="B7" s="3">
        <v>1</v>
      </c>
      <c r="C7" s="3">
        <v>6</v>
      </c>
      <c r="D7" s="3">
        <v>1</v>
      </c>
      <c r="E7" s="3">
        <v>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74" t="s">
        <v>77</v>
      </c>
      <c r="B8" s="3">
        <v>36</v>
      </c>
      <c r="C8" s="3">
        <v>84</v>
      </c>
      <c r="D8" s="3">
        <v>10</v>
      </c>
      <c r="E8" s="3">
        <v>27</v>
      </c>
      <c r="F8" s="3">
        <v>9</v>
      </c>
      <c r="G8" s="3">
        <v>30</v>
      </c>
      <c r="H8" s="3">
        <v>17</v>
      </c>
      <c r="I8" s="3">
        <v>25</v>
      </c>
      <c r="J8" s="3">
        <v>0</v>
      </c>
      <c r="K8" s="3">
        <v>2</v>
      </c>
    </row>
    <row r="9" spans="1:11">
      <c r="A9" s="174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1" t="s">
        <v>79</v>
      </c>
      <c r="K9" s="271"/>
    </row>
    <row r="10" spans="1:11">
      <c r="A10" s="174" t="s">
        <v>61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4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1" t="s">
        <v>79</v>
      </c>
      <c r="K11" s="271"/>
    </row>
    <row r="12" spans="1:11">
      <c r="A12" s="174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1" t="s">
        <v>79</v>
      </c>
      <c r="K12" s="271"/>
    </row>
    <row r="13" spans="1:11">
      <c r="A13" s="17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1" t="s">
        <v>79</v>
      </c>
      <c r="I13" s="271"/>
      <c r="J13" s="271" t="s">
        <v>79</v>
      </c>
      <c r="K13" s="271"/>
    </row>
    <row r="14" spans="1:11">
      <c r="A14" s="174" t="s">
        <v>81</v>
      </c>
      <c r="B14" s="3">
        <v>0</v>
      </c>
      <c r="C14" s="3">
        <v>0</v>
      </c>
      <c r="D14" s="3">
        <v>0</v>
      </c>
      <c r="E14" s="3">
        <v>0</v>
      </c>
      <c r="F14" s="271" t="s">
        <v>79</v>
      </c>
      <c r="G14" s="271"/>
      <c r="H14" s="271" t="s">
        <v>79</v>
      </c>
      <c r="I14" s="271"/>
      <c r="J14" s="271" t="s">
        <v>79</v>
      </c>
      <c r="K14" s="271"/>
    </row>
    <row r="15" spans="1:11">
      <c r="A15" s="174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4" t="s">
        <v>64</v>
      </c>
      <c r="B16" s="118">
        <v>37</v>
      </c>
      <c r="C16" s="118">
        <v>173</v>
      </c>
      <c r="D16" s="118">
        <v>4</v>
      </c>
      <c r="E16" s="118">
        <v>39</v>
      </c>
      <c r="F16" s="118">
        <v>8</v>
      </c>
      <c r="G16" s="118">
        <v>47</v>
      </c>
      <c r="H16" s="118">
        <v>25</v>
      </c>
      <c r="I16" s="118">
        <v>87</v>
      </c>
      <c r="J16" s="179">
        <v>0</v>
      </c>
      <c r="K16" s="179">
        <v>0</v>
      </c>
    </row>
    <row r="17" spans="1:11">
      <c r="A17" s="174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4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4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1" t="s">
        <v>79</v>
      </c>
      <c r="I19" s="271"/>
      <c r="J19" s="271" t="s">
        <v>79</v>
      </c>
      <c r="K19" s="271"/>
    </row>
    <row r="20" spans="1:11">
      <c r="A20" s="174" t="s">
        <v>84</v>
      </c>
      <c r="B20" s="3">
        <v>0</v>
      </c>
      <c r="C20" s="3">
        <v>0</v>
      </c>
      <c r="D20" s="3">
        <v>0</v>
      </c>
      <c r="E20" s="3">
        <v>0</v>
      </c>
      <c r="F20" s="271" t="s">
        <v>79</v>
      </c>
      <c r="G20" s="271"/>
      <c r="H20" s="271" t="s">
        <v>79</v>
      </c>
      <c r="I20" s="271"/>
      <c r="J20" s="271" t="s">
        <v>79</v>
      </c>
      <c r="K20" s="271"/>
    </row>
    <row r="21" spans="1:11">
      <c r="A21" s="174" t="s">
        <v>85</v>
      </c>
      <c r="B21" s="3">
        <v>0</v>
      </c>
      <c r="C21" s="3">
        <v>0</v>
      </c>
      <c r="D21" s="3">
        <v>0</v>
      </c>
      <c r="E21" s="3">
        <v>0</v>
      </c>
      <c r="F21" s="271" t="s">
        <v>79</v>
      </c>
      <c r="G21" s="271"/>
      <c r="H21" s="271" t="s">
        <v>79</v>
      </c>
      <c r="I21" s="271"/>
      <c r="J21" s="271" t="s">
        <v>79</v>
      </c>
      <c r="K21" s="271"/>
    </row>
    <row r="22" spans="1:11">
      <c r="A22" s="174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1" t="s">
        <v>79</v>
      </c>
      <c r="I22" s="271"/>
      <c r="J22" s="271" t="s">
        <v>79</v>
      </c>
      <c r="K22" s="271"/>
    </row>
    <row r="23" spans="1:11">
      <c r="A23" s="174" t="s">
        <v>87</v>
      </c>
      <c r="B23" s="3">
        <v>0</v>
      </c>
      <c r="C23" s="3">
        <v>0</v>
      </c>
      <c r="D23" s="3">
        <v>0</v>
      </c>
      <c r="E23" s="3">
        <v>0</v>
      </c>
      <c r="F23" s="271" t="s">
        <v>79</v>
      </c>
      <c r="G23" s="271"/>
      <c r="H23" s="271" t="s">
        <v>79</v>
      </c>
      <c r="I23" s="271"/>
      <c r="J23" s="271" t="s">
        <v>79</v>
      </c>
      <c r="K23" s="271"/>
    </row>
    <row r="24" spans="1:11">
      <c r="A24" s="174" t="s">
        <v>88</v>
      </c>
      <c r="B24" s="3">
        <v>0</v>
      </c>
      <c r="C24" s="3">
        <v>0</v>
      </c>
      <c r="D24" s="3">
        <v>0</v>
      </c>
      <c r="E24" s="3">
        <v>0</v>
      </c>
      <c r="F24" s="271" t="s">
        <v>79</v>
      </c>
      <c r="G24" s="271"/>
      <c r="H24" s="271" t="s">
        <v>79</v>
      </c>
      <c r="I24" s="271"/>
      <c r="J24" s="271" t="s">
        <v>79</v>
      </c>
      <c r="K24" s="271"/>
    </row>
    <row r="25" spans="1:11">
      <c r="A25" s="174" t="s">
        <v>50</v>
      </c>
      <c r="B25" s="3">
        <f>B5+B6+B7+B8+B9+B10+B11+B12+B13+B15+B14+B16+B17+B18+B19+B20+B21+B22+B23+B24</f>
        <v>2384</v>
      </c>
      <c r="C25" s="3">
        <f t="shared" ref="C25:E25" si="0">C5+C6+C7+C8+C9+C10+C11+C12+C13+C15+C14+C16+C17+C18+C19+C20+C21+C22+C23+C24</f>
        <v>12220</v>
      </c>
      <c r="D25" s="3">
        <f t="shared" si="0"/>
        <v>921</v>
      </c>
      <c r="E25" s="3">
        <f t="shared" si="0"/>
        <v>3078</v>
      </c>
      <c r="F25" s="3">
        <f>F5+F6+F7+F8+F9+F10+F11+F12+F13</f>
        <v>240</v>
      </c>
      <c r="G25" s="3">
        <f>G5+G6+G7+G8+G9+G10+G11+G12+G13</f>
        <v>6087</v>
      </c>
      <c r="H25" s="3">
        <f>H10+H9+H8+H7+H6+H5+H11+H16</f>
        <v>848</v>
      </c>
      <c r="I25" s="3">
        <f>I10+I9+I8+I7+I6+I5+I11+I16</f>
        <v>1710</v>
      </c>
      <c r="J25" s="3">
        <f>J8+J7+J6+J5</f>
        <v>367</v>
      </c>
      <c r="K25" s="3">
        <f>K8+K7+K6+K5</f>
        <v>1292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13" sqref="J13:K13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2" t="s">
        <v>130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0.25">
      <c r="A2" s="138"/>
      <c r="B2" s="138"/>
      <c r="C2" s="138"/>
      <c r="D2" s="139"/>
      <c r="E2" s="140"/>
      <c r="F2" s="140"/>
      <c r="G2" s="140"/>
      <c r="H2" s="141"/>
      <c r="I2" s="142" t="s">
        <v>92</v>
      </c>
      <c r="J2" s="141"/>
      <c r="K2" s="143"/>
    </row>
    <row r="3" spans="1:11" ht="20.25">
      <c r="A3" s="274" t="s">
        <v>72</v>
      </c>
      <c r="B3" s="274" t="s">
        <v>73</v>
      </c>
      <c r="C3" s="274"/>
      <c r="D3" s="274" t="s">
        <v>74</v>
      </c>
      <c r="E3" s="274"/>
      <c r="F3" s="274" t="s">
        <v>68</v>
      </c>
      <c r="G3" s="274"/>
      <c r="H3" s="274" t="s">
        <v>69</v>
      </c>
      <c r="I3" s="274"/>
      <c r="J3" s="274" t="s">
        <v>70</v>
      </c>
      <c r="K3" s="274"/>
    </row>
    <row r="4" spans="1:11" ht="20.25">
      <c r="A4" s="274"/>
      <c r="B4" s="175" t="s">
        <v>9</v>
      </c>
      <c r="C4" s="175" t="s">
        <v>93</v>
      </c>
      <c r="D4" s="175" t="s">
        <v>9</v>
      </c>
      <c r="E4" s="175" t="s">
        <v>93</v>
      </c>
      <c r="F4" s="175" t="s">
        <v>9</v>
      </c>
      <c r="G4" s="175" t="s">
        <v>93</v>
      </c>
      <c r="H4" s="175" t="s">
        <v>9</v>
      </c>
      <c r="I4" s="175" t="s">
        <v>93</v>
      </c>
      <c r="J4" s="175" t="s">
        <v>9</v>
      </c>
      <c r="K4" s="175" t="s">
        <v>93</v>
      </c>
    </row>
    <row r="5" spans="1:11" ht="20.25">
      <c r="A5" s="175" t="s">
        <v>57</v>
      </c>
      <c r="B5" s="144">
        <f>D5+F5+H5+J5</f>
        <v>208.05</v>
      </c>
      <c r="C5" s="144">
        <f>E5+G5+I5+K5</f>
        <v>942.74</v>
      </c>
      <c r="D5" s="144">
        <v>133.35000000000002</v>
      </c>
      <c r="E5" s="144">
        <v>640.94999999999993</v>
      </c>
      <c r="F5" s="144">
        <v>47.84</v>
      </c>
      <c r="G5" s="144">
        <v>160.83000000000001</v>
      </c>
      <c r="H5" s="144">
        <v>13.2</v>
      </c>
      <c r="I5" s="144">
        <v>83.61</v>
      </c>
      <c r="J5" s="144">
        <v>13.66</v>
      </c>
      <c r="K5" s="144">
        <v>57.35</v>
      </c>
    </row>
    <row r="6" spans="1:11" ht="20.25">
      <c r="A6" s="175" t="s">
        <v>76</v>
      </c>
      <c r="B6" s="144">
        <f t="shared" ref="B6:C24" si="0">D6+F6+H6+J6</f>
        <v>52.69</v>
      </c>
      <c r="C6" s="144">
        <f t="shared" si="0"/>
        <v>222.93</v>
      </c>
      <c r="D6" s="145">
        <v>47.54</v>
      </c>
      <c r="E6" s="145">
        <v>189.89</v>
      </c>
      <c r="F6" s="146">
        <v>2.5099999999999998</v>
      </c>
      <c r="G6" s="146">
        <v>18.62</v>
      </c>
      <c r="H6" s="146">
        <v>1.92</v>
      </c>
      <c r="I6" s="146">
        <v>9.77</v>
      </c>
      <c r="J6" s="146">
        <v>0.72</v>
      </c>
      <c r="K6" s="146">
        <v>4.6500000000000004</v>
      </c>
    </row>
    <row r="7" spans="1:11" ht="20.25">
      <c r="A7" s="175" t="s">
        <v>59</v>
      </c>
      <c r="B7" s="144">
        <f t="shared" si="0"/>
        <v>197.57068584905696</v>
      </c>
      <c r="C7" s="144">
        <f t="shared" si="0"/>
        <v>742.10459811320845</v>
      </c>
      <c r="D7" s="145">
        <v>151.57673018867962</v>
      </c>
      <c r="E7" s="145">
        <v>581.63668867924582</v>
      </c>
      <c r="F7" s="145">
        <v>32.501861320754699</v>
      </c>
      <c r="G7" s="145">
        <v>113.03753490566078</v>
      </c>
      <c r="H7" s="145">
        <v>9.1509849056603816</v>
      </c>
      <c r="I7" s="145">
        <v>28.360406603773555</v>
      </c>
      <c r="J7" s="145">
        <v>4.3411094339622638</v>
      </c>
      <c r="K7" s="145">
        <v>19.069967924528303</v>
      </c>
    </row>
    <row r="8" spans="1:11" ht="20.25">
      <c r="A8" s="175" t="s">
        <v>77</v>
      </c>
      <c r="B8" s="144">
        <f t="shared" si="0"/>
        <v>19.753000000000004</v>
      </c>
      <c r="C8" s="144">
        <f t="shared" si="0"/>
        <v>65.729699999999994</v>
      </c>
      <c r="D8" s="145">
        <v>17.185400000000001</v>
      </c>
      <c r="E8" s="145">
        <v>53.145400000000002</v>
      </c>
      <c r="F8" s="145">
        <v>1.6872</v>
      </c>
      <c r="G8" s="145">
        <v>11.706899999999999</v>
      </c>
      <c r="H8" s="145">
        <v>0.53300000000000003</v>
      </c>
      <c r="I8" s="145">
        <v>0.53</v>
      </c>
      <c r="J8" s="145">
        <v>0.34739999999999999</v>
      </c>
      <c r="K8" s="145">
        <v>0.34739999999999999</v>
      </c>
    </row>
    <row r="9" spans="1:11" ht="20.25">
      <c r="A9" s="175" t="s">
        <v>78</v>
      </c>
      <c r="B9" s="144">
        <f t="shared" si="0"/>
        <v>1.43</v>
      </c>
      <c r="C9" s="144">
        <f t="shared" si="0"/>
        <v>6.09</v>
      </c>
      <c r="D9" s="150">
        <v>0.05</v>
      </c>
      <c r="E9" s="150">
        <v>2.74</v>
      </c>
      <c r="F9" s="150">
        <v>0.43</v>
      </c>
      <c r="G9" s="150">
        <v>0.84</v>
      </c>
      <c r="H9" s="150">
        <v>0.95</v>
      </c>
      <c r="I9" s="150">
        <v>2.5099999999999998</v>
      </c>
      <c r="J9" s="150">
        <v>0</v>
      </c>
      <c r="K9" s="150">
        <v>0</v>
      </c>
    </row>
    <row r="10" spans="1:11" ht="20.25">
      <c r="A10" s="175" t="s">
        <v>61</v>
      </c>
      <c r="B10" s="144">
        <f t="shared" si="0"/>
        <v>2.6</v>
      </c>
      <c r="C10" s="144">
        <f t="shared" si="0"/>
        <v>3.86</v>
      </c>
      <c r="D10" s="149">
        <v>0.49</v>
      </c>
      <c r="E10" s="149">
        <v>1.17</v>
      </c>
      <c r="F10" s="149">
        <v>1.5</v>
      </c>
      <c r="G10" s="149">
        <v>2.08</v>
      </c>
      <c r="H10" s="149">
        <v>0.61</v>
      </c>
      <c r="I10" s="149">
        <v>0.61</v>
      </c>
      <c r="J10" s="149">
        <v>0</v>
      </c>
      <c r="K10" s="149">
        <v>0</v>
      </c>
    </row>
    <row r="11" spans="1:11" ht="20.25">
      <c r="A11" s="175" t="s">
        <v>62</v>
      </c>
      <c r="B11" s="144">
        <f t="shared" si="0"/>
        <v>1.94</v>
      </c>
      <c r="C11" s="144">
        <f t="shared" si="0"/>
        <v>8.36</v>
      </c>
      <c r="D11" s="145">
        <v>1.39</v>
      </c>
      <c r="E11" s="145">
        <v>7.17</v>
      </c>
      <c r="F11" s="145">
        <v>0.55000000000000004</v>
      </c>
      <c r="G11" s="145">
        <v>1.19</v>
      </c>
      <c r="H11" s="145">
        <v>0</v>
      </c>
      <c r="I11" s="145">
        <v>0</v>
      </c>
      <c r="J11" s="147">
        <v>0</v>
      </c>
      <c r="K11" s="147">
        <v>0</v>
      </c>
    </row>
    <row r="12" spans="1:11" ht="20.25">
      <c r="A12" s="175" t="s">
        <v>94</v>
      </c>
      <c r="B12" s="144">
        <f t="shared" si="0"/>
        <v>0</v>
      </c>
      <c r="C12" s="144">
        <f t="shared" si="0"/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</row>
    <row r="13" spans="1:11" ht="20.25">
      <c r="A13" s="175" t="s">
        <v>80</v>
      </c>
      <c r="B13" s="144">
        <f t="shared" si="0"/>
        <v>17.29</v>
      </c>
      <c r="C13" s="144">
        <f t="shared" si="0"/>
        <v>60.29</v>
      </c>
      <c r="D13" s="149">
        <v>11.08</v>
      </c>
      <c r="E13" s="149">
        <v>32.69</v>
      </c>
      <c r="F13" s="149">
        <v>4.8</v>
      </c>
      <c r="G13" s="149">
        <v>15.75</v>
      </c>
      <c r="H13" s="151">
        <v>1.41</v>
      </c>
      <c r="I13" s="151">
        <v>11.850000000000001</v>
      </c>
      <c r="J13" s="150">
        <v>0</v>
      </c>
      <c r="K13" s="150">
        <v>0</v>
      </c>
    </row>
    <row r="14" spans="1:11" ht="20.25">
      <c r="A14" s="175" t="s">
        <v>81</v>
      </c>
      <c r="B14" s="144">
        <f t="shared" si="0"/>
        <v>0</v>
      </c>
      <c r="C14" s="144">
        <f t="shared" si="0"/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</row>
    <row r="15" spans="1:11" ht="20.25">
      <c r="A15" s="175" t="s">
        <v>63</v>
      </c>
      <c r="B15" s="144">
        <f t="shared" si="0"/>
        <v>28.648648999999999</v>
      </c>
      <c r="C15" s="144">
        <f t="shared" si="0"/>
        <v>81.866299999999995</v>
      </c>
      <c r="D15" s="145">
        <v>13.135841999999997</v>
      </c>
      <c r="E15" s="145">
        <v>33.297889999999995</v>
      </c>
      <c r="F15" s="145">
        <v>3.1074820000000001</v>
      </c>
      <c r="G15" s="145">
        <v>17.957913000000001</v>
      </c>
      <c r="H15" s="145">
        <v>2.087993</v>
      </c>
      <c r="I15" s="145">
        <v>5.9424530000000004</v>
      </c>
      <c r="J15" s="145">
        <v>10.317332</v>
      </c>
      <c r="K15" s="145">
        <v>24.668043999999998</v>
      </c>
    </row>
    <row r="16" spans="1:11" ht="20.25">
      <c r="A16" s="175" t="s">
        <v>64</v>
      </c>
      <c r="B16" s="144">
        <f t="shared" si="0"/>
        <v>0.11</v>
      </c>
      <c r="C16" s="144">
        <f t="shared" si="0"/>
        <v>0.83</v>
      </c>
      <c r="D16" s="144">
        <v>0.11</v>
      </c>
      <c r="E16" s="144">
        <v>0.83</v>
      </c>
      <c r="F16" s="144">
        <v>0</v>
      </c>
      <c r="G16" s="144">
        <v>0</v>
      </c>
      <c r="H16" s="144">
        <v>0</v>
      </c>
      <c r="I16" s="144">
        <v>0</v>
      </c>
      <c r="J16" s="145">
        <v>0</v>
      </c>
      <c r="K16" s="145">
        <v>0</v>
      </c>
    </row>
    <row r="17" spans="1:11" ht="20.25">
      <c r="A17" s="175" t="s">
        <v>65</v>
      </c>
      <c r="B17" s="144">
        <f t="shared" si="0"/>
        <v>3.1700000000000008</v>
      </c>
      <c r="C17" s="144">
        <f t="shared" si="0"/>
        <v>8.7100000000000009</v>
      </c>
      <c r="D17" s="145">
        <v>1.0800000000000003</v>
      </c>
      <c r="E17" s="145">
        <v>0.43000000000000077</v>
      </c>
      <c r="F17" s="145">
        <v>0.11999999999999988</v>
      </c>
      <c r="G17" s="145">
        <v>1.67</v>
      </c>
      <c r="H17" s="145">
        <v>1.5200000000000005</v>
      </c>
      <c r="I17" s="145">
        <v>6.16</v>
      </c>
      <c r="J17" s="145">
        <v>0.45</v>
      </c>
      <c r="K17" s="145">
        <v>0.45</v>
      </c>
    </row>
    <row r="18" spans="1:11" ht="20.25">
      <c r="A18" s="175" t="s">
        <v>82</v>
      </c>
      <c r="B18" s="144">
        <f t="shared" si="0"/>
        <v>0</v>
      </c>
      <c r="C18" s="144">
        <f t="shared" si="0"/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</row>
    <row r="19" spans="1:11" ht="20.25">
      <c r="A19" s="175" t="s">
        <v>83</v>
      </c>
      <c r="B19" s="144">
        <f t="shared" si="0"/>
        <v>0</v>
      </c>
      <c r="C19" s="144">
        <f t="shared" si="0"/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</row>
    <row r="20" spans="1:11" ht="20.25">
      <c r="A20" s="175" t="s">
        <v>84</v>
      </c>
      <c r="B20" s="144">
        <f t="shared" si="0"/>
        <v>0</v>
      </c>
      <c r="C20" s="144">
        <f t="shared" si="0"/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</row>
    <row r="21" spans="1:11" ht="20.25">
      <c r="A21" s="175" t="s">
        <v>85</v>
      </c>
      <c r="B21" s="144">
        <f t="shared" si="0"/>
        <v>0</v>
      </c>
      <c r="C21" s="144">
        <f t="shared" si="0"/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</row>
    <row r="22" spans="1:11" ht="20.25">
      <c r="A22" s="175" t="s">
        <v>86</v>
      </c>
      <c r="B22" s="144">
        <f t="shared" si="0"/>
        <v>0</v>
      </c>
      <c r="C22" s="144">
        <f t="shared" si="0"/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</row>
    <row r="23" spans="1:11" ht="20.25">
      <c r="A23" s="175" t="s">
        <v>87</v>
      </c>
      <c r="B23" s="144">
        <f t="shared" si="0"/>
        <v>0</v>
      </c>
      <c r="C23" s="144">
        <f t="shared" si="0"/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</row>
    <row r="24" spans="1:11" ht="20.25">
      <c r="A24" s="175" t="s">
        <v>88</v>
      </c>
      <c r="B24" s="144">
        <f t="shared" si="0"/>
        <v>0</v>
      </c>
      <c r="C24" s="144">
        <f t="shared" si="0"/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</row>
    <row r="25" spans="1:11" ht="20.25">
      <c r="A25" s="175" t="s">
        <v>100</v>
      </c>
      <c r="B25" s="144">
        <f t="shared" ref="B25:C25" si="1">D25+F25+H25+J25</f>
        <v>0</v>
      </c>
      <c r="C25" s="144">
        <f t="shared" si="1"/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</row>
    <row r="26" spans="1:11" ht="20.25">
      <c r="A26" s="175" t="s">
        <v>50</v>
      </c>
      <c r="B26" s="144">
        <f>SUM(B5:B25)</f>
        <v>533.25233484905698</v>
      </c>
      <c r="C26" s="144">
        <f>SUM(C5:C25)</f>
        <v>2143.5105981132083</v>
      </c>
      <c r="D26" s="144">
        <f t="shared" ref="D26:K26" si="2">SUM(D5:D24)</f>
        <v>376.98797218867963</v>
      </c>
      <c r="E26" s="144">
        <f t="shared" si="2"/>
        <v>1543.9499786792462</v>
      </c>
      <c r="F26" s="144">
        <f t="shared" si="2"/>
        <v>95.046543320754708</v>
      </c>
      <c r="G26" s="144">
        <f t="shared" si="2"/>
        <v>343.68234790566083</v>
      </c>
      <c r="H26" s="144">
        <f t="shared" si="2"/>
        <v>31.381977905660381</v>
      </c>
      <c r="I26" s="144">
        <f t="shared" si="2"/>
        <v>149.34285960377355</v>
      </c>
      <c r="J26" s="144">
        <f t="shared" si="2"/>
        <v>29.835841433962266</v>
      </c>
      <c r="K26" s="144">
        <f t="shared" si="2"/>
        <v>106.53541192452829</v>
      </c>
    </row>
    <row r="28" spans="1:11">
      <c r="A28" s="148" t="s">
        <v>89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D1" workbookViewId="0">
      <selection activeCell="G18" sqref="G18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2" customWidth="1"/>
    <col min="8" max="8" width="19.875" customWidth="1"/>
    <col min="9" max="9" width="15.75" customWidth="1"/>
  </cols>
  <sheetData>
    <row r="1" spans="1:9" ht="29.25">
      <c r="A1" s="275" t="s">
        <v>129</v>
      </c>
      <c r="B1" s="275"/>
      <c r="C1" s="275"/>
      <c r="D1" s="275"/>
      <c r="E1" s="275"/>
      <c r="F1" s="276"/>
      <c r="G1" s="276"/>
      <c r="H1" s="277"/>
      <c r="I1" s="277"/>
    </row>
    <row r="2" spans="1:9" ht="20.25">
      <c r="A2" s="180"/>
      <c r="B2" s="181"/>
      <c r="C2" s="181"/>
      <c r="D2" s="181"/>
      <c r="E2" s="181"/>
      <c r="F2" s="180"/>
      <c r="G2" s="182"/>
    </row>
    <row r="3" spans="1:9" ht="20.25">
      <c r="A3" s="278" t="s">
        <v>101</v>
      </c>
      <c r="B3" s="279" t="s">
        <v>102</v>
      </c>
      <c r="C3" s="278"/>
      <c r="D3" s="280" t="s">
        <v>103</v>
      </c>
      <c r="E3" s="280"/>
      <c r="F3" s="281" t="s">
        <v>104</v>
      </c>
      <c r="G3" s="281" t="s">
        <v>105</v>
      </c>
      <c r="H3" s="281" t="s">
        <v>106</v>
      </c>
      <c r="I3" s="281" t="s">
        <v>107</v>
      </c>
    </row>
    <row r="4" spans="1:9" ht="20.25">
      <c r="A4" s="278"/>
      <c r="B4" s="183" t="s">
        <v>108</v>
      </c>
      <c r="C4" s="183" t="s">
        <v>109</v>
      </c>
      <c r="D4" s="183" t="s">
        <v>108</v>
      </c>
      <c r="E4" s="183" t="s">
        <v>109</v>
      </c>
      <c r="F4" s="281"/>
      <c r="G4" s="281"/>
      <c r="H4" s="281"/>
      <c r="I4" s="281"/>
    </row>
    <row r="5" spans="1:9" ht="20.25">
      <c r="A5" s="184" t="s">
        <v>57</v>
      </c>
      <c r="B5" s="185">
        <v>759</v>
      </c>
      <c r="C5" s="186">
        <v>123</v>
      </c>
      <c r="D5" s="187">
        <v>755</v>
      </c>
      <c r="E5" s="186">
        <v>323.37</v>
      </c>
      <c r="F5" s="185">
        <v>767</v>
      </c>
      <c r="G5" s="188">
        <f>C5+E5</f>
        <v>446.37</v>
      </c>
      <c r="H5" s="189">
        <v>588.04999999999995</v>
      </c>
      <c r="I5" s="190">
        <f>H5/G5</f>
        <v>1.317404843515469</v>
      </c>
    </row>
    <row r="6" spans="1:9" ht="20.25">
      <c r="A6" s="184" t="s">
        <v>58</v>
      </c>
      <c r="B6" s="185">
        <v>112</v>
      </c>
      <c r="C6" s="185">
        <v>17.27</v>
      </c>
      <c r="D6" s="185">
        <v>112</v>
      </c>
      <c r="E6" s="185">
        <v>60.65</v>
      </c>
      <c r="F6" s="185">
        <v>112</v>
      </c>
      <c r="G6" s="188">
        <f t="shared" ref="G6:G25" si="0">C6+E6</f>
        <v>77.92</v>
      </c>
      <c r="H6" s="189">
        <v>199.08</v>
      </c>
      <c r="I6" s="190">
        <f t="shared" ref="I6:I26" si="1">H6/G6</f>
        <v>2.5549281314168377</v>
      </c>
    </row>
    <row r="7" spans="1:9" ht="20.25">
      <c r="A7" s="184" t="s">
        <v>59</v>
      </c>
      <c r="B7" s="185">
        <v>106</v>
      </c>
      <c r="C7" s="186">
        <v>17.932075471698099</v>
      </c>
      <c r="D7" s="185">
        <v>19</v>
      </c>
      <c r="E7" s="186">
        <v>6.792395283018867</v>
      </c>
      <c r="F7" s="185">
        <v>106</v>
      </c>
      <c r="G7" s="188">
        <f t="shared" si="0"/>
        <v>24.724470754716965</v>
      </c>
      <c r="H7" s="189">
        <v>0.4</v>
      </c>
      <c r="I7" s="190">
        <f t="shared" si="1"/>
        <v>1.6178303833811591E-2</v>
      </c>
    </row>
    <row r="8" spans="1:9" ht="20.25">
      <c r="A8" s="184" t="s">
        <v>60</v>
      </c>
      <c r="B8" s="185">
        <v>174</v>
      </c>
      <c r="C8" s="186">
        <v>25.186800000000002</v>
      </c>
      <c r="D8" s="185">
        <v>170</v>
      </c>
      <c r="E8" s="186">
        <v>51.468600000000002</v>
      </c>
      <c r="F8" s="185">
        <v>174</v>
      </c>
      <c r="G8" s="188">
        <f t="shared" si="0"/>
        <v>76.6554</v>
      </c>
      <c r="H8" s="189">
        <v>224.18</v>
      </c>
      <c r="I8" s="190">
        <f t="shared" si="1"/>
        <v>2.924516733328637</v>
      </c>
    </row>
    <row r="9" spans="1:9" ht="20.25">
      <c r="A9" s="184" t="s">
        <v>63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  <c r="G9" s="188">
        <f t="shared" si="0"/>
        <v>0</v>
      </c>
      <c r="H9" s="189">
        <v>0</v>
      </c>
      <c r="I9" s="190" t="e">
        <f t="shared" si="1"/>
        <v>#DIV/0!</v>
      </c>
    </row>
    <row r="10" spans="1:9" ht="20.25">
      <c r="A10" s="184" t="s">
        <v>78</v>
      </c>
      <c r="B10" s="185">
        <v>0</v>
      </c>
      <c r="C10" s="185">
        <v>0</v>
      </c>
      <c r="D10" s="185">
        <v>0</v>
      </c>
      <c r="E10" s="185">
        <v>0</v>
      </c>
      <c r="F10" s="185">
        <v>0</v>
      </c>
      <c r="G10" s="188">
        <f t="shared" si="0"/>
        <v>0</v>
      </c>
      <c r="H10" s="189">
        <v>0</v>
      </c>
      <c r="I10" s="190" t="e">
        <f t="shared" si="1"/>
        <v>#DIV/0!</v>
      </c>
    </row>
    <row r="11" spans="1:9" ht="20.25">
      <c r="A11" s="184" t="s">
        <v>61</v>
      </c>
      <c r="B11" s="185">
        <v>0</v>
      </c>
      <c r="C11" s="185">
        <v>0</v>
      </c>
      <c r="D11" s="185">
        <v>0</v>
      </c>
      <c r="E11" s="185">
        <v>0</v>
      </c>
      <c r="F11" s="185">
        <v>0</v>
      </c>
      <c r="G11" s="188">
        <f t="shared" si="0"/>
        <v>0</v>
      </c>
      <c r="H11" s="189">
        <v>0</v>
      </c>
      <c r="I11" s="190" t="e">
        <f t="shared" si="1"/>
        <v>#DIV/0!</v>
      </c>
    </row>
    <row r="12" spans="1:9" ht="20.25">
      <c r="A12" s="184" t="s">
        <v>64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8">
        <f t="shared" si="0"/>
        <v>0</v>
      </c>
      <c r="H12" s="189">
        <v>0</v>
      </c>
      <c r="I12" s="190" t="e">
        <f t="shared" si="1"/>
        <v>#DIV/0!</v>
      </c>
    </row>
    <row r="13" spans="1:9" ht="20.25">
      <c r="A13" s="184" t="s">
        <v>62</v>
      </c>
      <c r="B13" s="185">
        <v>0</v>
      </c>
      <c r="C13" s="185">
        <v>0</v>
      </c>
      <c r="D13" s="185">
        <v>0</v>
      </c>
      <c r="E13" s="185">
        <v>0</v>
      </c>
      <c r="F13" s="185">
        <v>0</v>
      </c>
      <c r="G13" s="188">
        <f t="shared" si="0"/>
        <v>0</v>
      </c>
      <c r="H13" s="189">
        <v>0</v>
      </c>
      <c r="I13" s="190" t="e">
        <f t="shared" si="1"/>
        <v>#DIV/0!</v>
      </c>
    </row>
    <row r="14" spans="1:9" ht="20.25">
      <c r="A14" s="184" t="s">
        <v>94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8">
        <f t="shared" si="0"/>
        <v>0</v>
      </c>
      <c r="H14" s="189">
        <v>0</v>
      </c>
      <c r="I14" s="190" t="e">
        <f t="shared" si="1"/>
        <v>#DIV/0!</v>
      </c>
    </row>
    <row r="15" spans="1:9" ht="20.25">
      <c r="A15" s="184" t="s">
        <v>110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8">
        <f t="shared" si="0"/>
        <v>0</v>
      </c>
      <c r="H15" s="189">
        <v>0</v>
      </c>
      <c r="I15" s="190" t="e">
        <f t="shared" si="1"/>
        <v>#DIV/0!</v>
      </c>
    </row>
    <row r="16" spans="1:9" ht="20.25">
      <c r="A16" s="184" t="s">
        <v>111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8">
        <f t="shared" si="0"/>
        <v>0</v>
      </c>
      <c r="H16" s="189">
        <v>0</v>
      </c>
      <c r="I16" s="190" t="e">
        <f t="shared" si="1"/>
        <v>#DIV/0!</v>
      </c>
    </row>
    <row r="17" spans="1:9" ht="20.25">
      <c r="A17" s="184" t="s">
        <v>80</v>
      </c>
      <c r="B17" s="185">
        <v>0</v>
      </c>
      <c r="C17" s="185">
        <v>0</v>
      </c>
      <c r="D17" s="185">
        <v>0</v>
      </c>
      <c r="E17" s="185">
        <v>0</v>
      </c>
      <c r="F17" s="185">
        <v>0</v>
      </c>
      <c r="G17" s="188">
        <f t="shared" si="0"/>
        <v>0</v>
      </c>
      <c r="H17" s="189">
        <v>0</v>
      </c>
      <c r="I17" s="190" t="e">
        <f t="shared" si="1"/>
        <v>#DIV/0!</v>
      </c>
    </row>
    <row r="18" spans="1:9" ht="20.25">
      <c r="A18" s="184" t="s">
        <v>88</v>
      </c>
      <c r="B18" s="185">
        <v>0</v>
      </c>
      <c r="C18" s="185">
        <v>0</v>
      </c>
      <c r="D18" s="185">
        <v>0</v>
      </c>
      <c r="E18" s="185">
        <v>0</v>
      </c>
      <c r="F18" s="185">
        <v>0</v>
      </c>
      <c r="G18" s="188">
        <f t="shared" si="0"/>
        <v>0</v>
      </c>
      <c r="H18" s="189">
        <v>0</v>
      </c>
      <c r="I18" s="190" t="e">
        <f t="shared" si="1"/>
        <v>#DIV/0!</v>
      </c>
    </row>
    <row r="19" spans="1:9" ht="20.25">
      <c r="A19" s="184" t="s">
        <v>87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8">
        <f t="shared" si="0"/>
        <v>0</v>
      </c>
      <c r="H19" s="189">
        <v>0</v>
      </c>
      <c r="I19" s="190" t="e">
        <f t="shared" si="1"/>
        <v>#DIV/0!</v>
      </c>
    </row>
    <row r="20" spans="1:9" ht="20.25">
      <c r="A20" s="184" t="s">
        <v>112</v>
      </c>
      <c r="B20" s="185">
        <v>0</v>
      </c>
      <c r="C20" s="185">
        <v>0</v>
      </c>
      <c r="D20" s="185">
        <v>0</v>
      </c>
      <c r="E20" s="185">
        <v>0</v>
      </c>
      <c r="F20" s="185">
        <v>0</v>
      </c>
      <c r="G20" s="188">
        <f t="shared" si="0"/>
        <v>0</v>
      </c>
      <c r="H20" s="189">
        <v>0</v>
      </c>
      <c r="I20" s="190" t="e">
        <f t="shared" si="1"/>
        <v>#DIV/0!</v>
      </c>
    </row>
    <row r="21" spans="1:9" ht="20.25">
      <c r="A21" s="184" t="s">
        <v>113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8">
        <f t="shared" si="0"/>
        <v>0</v>
      </c>
      <c r="H21" s="189">
        <v>0</v>
      </c>
      <c r="I21" s="190" t="e">
        <f t="shared" si="1"/>
        <v>#DIV/0!</v>
      </c>
    </row>
    <row r="22" spans="1:9" ht="20.25">
      <c r="A22" s="184" t="s">
        <v>84</v>
      </c>
      <c r="B22" s="185">
        <v>0</v>
      </c>
      <c r="C22" s="185">
        <v>0</v>
      </c>
      <c r="D22" s="185">
        <v>0</v>
      </c>
      <c r="E22" s="185">
        <v>0</v>
      </c>
      <c r="F22" s="185">
        <v>0</v>
      </c>
      <c r="G22" s="188">
        <f t="shared" si="0"/>
        <v>0</v>
      </c>
      <c r="H22" s="189">
        <v>0</v>
      </c>
      <c r="I22" s="190" t="e">
        <f t="shared" si="1"/>
        <v>#DIV/0!</v>
      </c>
    </row>
    <row r="23" spans="1:9" ht="20.25">
      <c r="A23" s="184" t="s">
        <v>83</v>
      </c>
      <c r="B23" s="185">
        <v>0</v>
      </c>
      <c r="C23" s="185">
        <v>0</v>
      </c>
      <c r="D23" s="185">
        <v>0</v>
      </c>
      <c r="E23" s="185">
        <v>0</v>
      </c>
      <c r="F23" s="185">
        <v>0</v>
      </c>
      <c r="G23" s="188">
        <f t="shared" si="0"/>
        <v>0</v>
      </c>
      <c r="H23" s="189">
        <v>0</v>
      </c>
      <c r="I23" s="190" t="e">
        <f t="shared" si="1"/>
        <v>#DIV/0!</v>
      </c>
    </row>
    <row r="24" spans="1:9" ht="20.25">
      <c r="A24" s="184" t="s">
        <v>86</v>
      </c>
      <c r="B24" s="185">
        <v>2</v>
      </c>
      <c r="C24" s="185">
        <v>0.32</v>
      </c>
      <c r="D24" s="185">
        <v>2</v>
      </c>
      <c r="E24" s="185">
        <v>0.88</v>
      </c>
      <c r="F24" s="185">
        <v>2</v>
      </c>
      <c r="G24" s="188">
        <f t="shared" si="0"/>
        <v>1.2</v>
      </c>
      <c r="H24" s="189">
        <v>0</v>
      </c>
      <c r="I24" s="190">
        <f t="shared" si="1"/>
        <v>0</v>
      </c>
    </row>
    <row r="25" spans="1:9" ht="20.25">
      <c r="A25" s="184" t="s">
        <v>114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8">
        <f t="shared" si="0"/>
        <v>0</v>
      </c>
      <c r="H25" s="189">
        <v>0</v>
      </c>
      <c r="I25" s="190" t="e">
        <f t="shared" si="1"/>
        <v>#DIV/0!</v>
      </c>
    </row>
    <row r="26" spans="1:9" ht="20.25">
      <c r="A26" s="191" t="s">
        <v>115</v>
      </c>
      <c r="B26" s="187">
        <f>SUM(B5:B25)</f>
        <v>1153</v>
      </c>
      <c r="C26" s="187">
        <f t="shared" ref="C26:E26" si="2">SUM(C5:C25)</f>
        <v>183.70887547169809</v>
      </c>
      <c r="D26" s="187">
        <f t="shared" si="2"/>
        <v>1058</v>
      </c>
      <c r="E26" s="187">
        <f t="shared" si="2"/>
        <v>443.16099528301885</v>
      </c>
      <c r="F26" s="187">
        <f>SUM(F5:F25)</f>
        <v>1161</v>
      </c>
      <c r="G26" s="188">
        <f t="shared" ref="G26" si="3">SUM(G5:G25)</f>
        <v>626.869870754717</v>
      </c>
      <c r="H26" s="187">
        <f>SUM(H5:H25)</f>
        <v>1011.71</v>
      </c>
      <c r="I26" s="190">
        <f t="shared" si="1"/>
        <v>1.6139075224367645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2023-06-19T02:32:05Z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