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5" yWindow="-75" windowWidth="14460" windowHeight="12255"/>
  </bookViews>
  <sheets>
    <sheet name="财字1号" sheetId="1" r:id="rId1"/>
    <sheet name="财字2号" sheetId="2" r:id="rId2"/>
    <sheet name="财字3号" sheetId="3" r:id="rId3"/>
    <sheet name="财字4号" sheetId="4" r:id="rId4"/>
    <sheet name="财字5号" sheetId="5" r:id="rId5"/>
    <sheet name="财字6号" sheetId="6" r:id="rId6"/>
  </sheets>
  <definedNames>
    <definedName name="_xlnm._FilterDatabase" localSheetId="0" hidden="1">财字1号!$B$285:$B$341</definedName>
  </definedNames>
  <calcPr calcId="145621"/>
</workbook>
</file>

<file path=xl/calcChain.xml><?xml version="1.0" encoding="utf-8"?>
<calcChain xmlns="http://schemas.openxmlformats.org/spreadsheetml/2006/main">
  <c r="M317" i="1" l="1"/>
  <c r="M319" i="1"/>
  <c r="M321" i="1"/>
  <c r="M295" i="1"/>
  <c r="M227" i="1"/>
  <c r="M222" i="1"/>
  <c r="M204" i="1"/>
  <c r="M200" i="1"/>
  <c r="M116" i="1"/>
  <c r="M117" i="1"/>
  <c r="M118" i="1"/>
  <c r="M119" i="1"/>
  <c r="M120" i="1"/>
  <c r="M106" i="1"/>
  <c r="M83" i="1"/>
  <c r="M62" i="1"/>
  <c r="M38" i="1"/>
  <c r="M39" i="1"/>
  <c r="M40" i="1"/>
  <c r="F41" i="1"/>
  <c r="F42" i="1"/>
  <c r="F43" i="1"/>
  <c r="F28" i="1"/>
  <c r="F29" i="1"/>
  <c r="F30" i="1"/>
  <c r="C266" i="1" l="1"/>
  <c r="E74" i="1" l="1"/>
  <c r="F319" i="1" l="1"/>
  <c r="F321" i="1"/>
  <c r="F322" i="1"/>
  <c r="F324" i="1"/>
  <c r="F306" i="1"/>
  <c r="F308" i="1"/>
  <c r="F309" i="1"/>
  <c r="F312" i="1"/>
  <c r="F293" i="1"/>
  <c r="F295" i="1"/>
  <c r="F296" i="1"/>
  <c r="F298" i="1"/>
  <c r="F299" i="1"/>
  <c r="F270" i="1"/>
  <c r="F272" i="1"/>
  <c r="F274" i="1"/>
  <c r="F258" i="1"/>
  <c r="F259" i="1"/>
  <c r="F261" i="1"/>
  <c r="F262" i="1"/>
  <c r="F246" i="1"/>
  <c r="F248" i="1"/>
  <c r="F249" i="1"/>
  <c r="F251" i="1"/>
  <c r="F222" i="1"/>
  <c r="F223" i="1"/>
  <c r="F225" i="1"/>
  <c r="F226" i="1"/>
  <c r="F227" i="1"/>
  <c r="F228" i="1"/>
  <c r="F200" i="1"/>
  <c r="F201" i="1"/>
  <c r="F202" i="1"/>
  <c r="F204" i="1"/>
  <c r="F178" i="1"/>
  <c r="F180" i="1"/>
  <c r="F166" i="1"/>
  <c r="F167" i="1"/>
  <c r="F168" i="1"/>
  <c r="F169" i="1"/>
  <c r="F170" i="1"/>
  <c r="F171" i="1"/>
  <c r="F151" i="1"/>
  <c r="F152" i="1"/>
  <c r="F154" i="1"/>
  <c r="F155" i="1"/>
  <c r="F158" i="1"/>
  <c r="F133" i="1"/>
  <c r="F134" i="1"/>
  <c r="F136" i="1"/>
  <c r="F137" i="1"/>
  <c r="F115" i="1"/>
  <c r="F116" i="1"/>
  <c r="F117" i="1"/>
  <c r="F118" i="1"/>
  <c r="F119" i="1"/>
  <c r="F120" i="1"/>
  <c r="F121" i="1"/>
  <c r="F123" i="1"/>
  <c r="F124" i="1"/>
  <c r="F111" i="1"/>
  <c r="F105" i="1"/>
  <c r="F106" i="1"/>
  <c r="F107" i="1"/>
  <c r="F108" i="1"/>
  <c r="F85" i="1"/>
  <c r="F86" i="1"/>
  <c r="F87" i="1"/>
  <c r="F90" i="1"/>
  <c r="F71" i="1"/>
  <c r="F73" i="1"/>
  <c r="F74" i="1"/>
  <c r="F75" i="1"/>
  <c r="F76" i="1"/>
  <c r="F57" i="1"/>
  <c r="F58" i="1"/>
  <c r="F38" i="1"/>
  <c r="L394" i="3"/>
  <c r="L554" i="3" s="1"/>
  <c r="L395" i="3"/>
  <c r="L555" i="3" s="1"/>
  <c r="L396" i="3"/>
  <c r="L397" i="3"/>
  <c r="L557" i="3" s="1"/>
  <c r="L398" i="3"/>
  <c r="L558" i="3" s="1"/>
  <c r="L399" i="3"/>
  <c r="L559" i="3" s="1"/>
  <c r="L400" i="3"/>
  <c r="L401" i="3"/>
  <c r="L561" i="3" s="1"/>
  <c r="L402" i="3"/>
  <c r="L562" i="3" s="1"/>
  <c r="L403" i="3"/>
  <c r="L563" i="3" s="1"/>
  <c r="L404" i="3"/>
  <c r="L405" i="3"/>
  <c r="L565" i="3" s="1"/>
  <c r="J394" i="3"/>
  <c r="K394" i="3"/>
  <c r="J395" i="3"/>
  <c r="J555" i="3" s="1"/>
  <c r="K395" i="3"/>
  <c r="M395" i="3" s="1"/>
  <c r="J396" i="3"/>
  <c r="J556" i="3" s="1"/>
  <c r="K396" i="3"/>
  <c r="J397" i="3"/>
  <c r="K397" i="3"/>
  <c r="M397" i="3" s="1"/>
  <c r="J398" i="3"/>
  <c r="J558" i="3" s="1"/>
  <c r="K398" i="3"/>
  <c r="K558" i="3" s="1"/>
  <c r="J399" i="3"/>
  <c r="K399" i="3"/>
  <c r="M399" i="3" s="1"/>
  <c r="J400" i="3"/>
  <c r="J560" i="3" s="1"/>
  <c r="K400" i="3"/>
  <c r="J401" i="3"/>
  <c r="K401" i="3"/>
  <c r="M401" i="3" s="1"/>
  <c r="J402" i="3"/>
  <c r="J562" i="3" s="1"/>
  <c r="K402" i="3"/>
  <c r="K562" i="3" s="1"/>
  <c r="J403" i="3"/>
  <c r="K403" i="3"/>
  <c r="M403" i="3" s="1"/>
  <c r="J404" i="3"/>
  <c r="J564" i="3" s="1"/>
  <c r="K404" i="3"/>
  <c r="J405" i="3"/>
  <c r="J565" i="3" s="1"/>
  <c r="K405" i="3"/>
  <c r="K565" i="3" s="1"/>
  <c r="M565" i="3" s="1"/>
  <c r="I405" i="3"/>
  <c r="H405" i="3"/>
  <c r="H565" i="3" s="1"/>
  <c r="G405" i="3"/>
  <c r="I404" i="3"/>
  <c r="I564" i="3" s="1"/>
  <c r="H404" i="3"/>
  <c r="H564" i="3" s="1"/>
  <c r="G404" i="3"/>
  <c r="G564" i="3" s="1"/>
  <c r="I403" i="3"/>
  <c r="I563" i="3" s="1"/>
  <c r="H403" i="3"/>
  <c r="H563" i="3" s="1"/>
  <c r="G403" i="3"/>
  <c r="I402" i="3"/>
  <c r="I562" i="3" s="1"/>
  <c r="H402" i="3"/>
  <c r="H562" i="3" s="1"/>
  <c r="G402" i="3"/>
  <c r="G562" i="3" s="1"/>
  <c r="I401" i="3"/>
  <c r="H401" i="3"/>
  <c r="H561" i="3" s="1"/>
  <c r="G401" i="3"/>
  <c r="I400" i="3"/>
  <c r="I560" i="3" s="1"/>
  <c r="H400" i="3"/>
  <c r="G400" i="3"/>
  <c r="G560" i="3" s="1"/>
  <c r="I399" i="3"/>
  <c r="I559" i="3" s="1"/>
  <c r="H399" i="3"/>
  <c r="H559" i="3" s="1"/>
  <c r="G399" i="3"/>
  <c r="G559" i="3" s="1"/>
  <c r="I398" i="3"/>
  <c r="I558" i="3" s="1"/>
  <c r="H398" i="3"/>
  <c r="H558" i="3" s="1"/>
  <c r="G398" i="3"/>
  <c r="G558" i="3" s="1"/>
  <c r="I397" i="3"/>
  <c r="H397" i="3"/>
  <c r="H557" i="3" s="1"/>
  <c r="G397" i="3"/>
  <c r="I396" i="3"/>
  <c r="I556" i="3" s="1"/>
  <c r="H396" i="3"/>
  <c r="G396" i="3"/>
  <c r="G556" i="3" s="1"/>
  <c r="I395" i="3"/>
  <c r="H395" i="3"/>
  <c r="H555" i="3" s="1"/>
  <c r="G395" i="3"/>
  <c r="I394" i="3"/>
  <c r="H394" i="3"/>
  <c r="H554" i="3" s="1"/>
  <c r="G394" i="3"/>
  <c r="D394" i="3"/>
  <c r="N355" i="3" s="1"/>
  <c r="E394" i="3"/>
  <c r="E554" i="3" s="1"/>
  <c r="D395" i="3"/>
  <c r="N252" i="3" s="1"/>
  <c r="E395" i="3"/>
  <c r="E555" i="3" s="1"/>
  <c r="D396" i="3"/>
  <c r="N253" i="3" s="1"/>
  <c r="E396" i="3"/>
  <c r="E556" i="3" s="1"/>
  <c r="D397" i="3"/>
  <c r="D557" i="3" s="1"/>
  <c r="E397" i="3"/>
  <c r="E557" i="3" s="1"/>
  <c r="D398" i="3"/>
  <c r="E398" i="3"/>
  <c r="D399" i="3"/>
  <c r="D559" i="3" s="1"/>
  <c r="E399" i="3"/>
  <c r="E559" i="3" s="1"/>
  <c r="D400" i="3"/>
  <c r="N231" i="3" s="1"/>
  <c r="E400" i="3"/>
  <c r="E560" i="3" s="1"/>
  <c r="D401" i="3"/>
  <c r="N245" i="3" s="1"/>
  <c r="E401" i="3"/>
  <c r="E561" i="3" s="1"/>
  <c r="D402" i="3"/>
  <c r="N298" i="3" s="1"/>
  <c r="E402" i="3"/>
  <c r="E562" i="3" s="1"/>
  <c r="D403" i="3"/>
  <c r="E403" i="3"/>
  <c r="E563" i="3" s="1"/>
  <c r="D404" i="3"/>
  <c r="E404" i="3"/>
  <c r="E564" i="3" s="1"/>
  <c r="D405" i="3"/>
  <c r="E405" i="3"/>
  <c r="E565" i="3" s="1"/>
  <c r="C396" i="3"/>
  <c r="C397" i="3"/>
  <c r="C557" i="3" s="1"/>
  <c r="C398" i="3"/>
  <c r="C558" i="3" s="1"/>
  <c r="C399" i="3"/>
  <c r="C559" i="3" s="1"/>
  <c r="C400" i="3"/>
  <c r="C560" i="3" s="1"/>
  <c r="C401" i="3"/>
  <c r="C561" i="3" s="1"/>
  <c r="C402" i="3"/>
  <c r="C562" i="3" s="1"/>
  <c r="C403" i="3"/>
  <c r="C563" i="3" s="1"/>
  <c r="C404" i="3"/>
  <c r="C564" i="3" s="1"/>
  <c r="C405" i="3"/>
  <c r="C565" i="3" s="1"/>
  <c r="C395" i="3"/>
  <c r="C555" i="3" s="1"/>
  <c r="C394" i="3"/>
  <c r="C554" i="3" s="1"/>
  <c r="N387" i="3"/>
  <c r="N381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F385" i="3"/>
  <c r="F386" i="3"/>
  <c r="F387" i="3"/>
  <c r="F388" i="3"/>
  <c r="F389" i="3"/>
  <c r="F390" i="3"/>
  <c r="F391" i="3"/>
  <c r="F392" i="3"/>
  <c r="F384" i="3"/>
  <c r="F383" i="3"/>
  <c r="F382" i="3"/>
  <c r="F381" i="3"/>
  <c r="H393" i="3"/>
  <c r="I393" i="3"/>
  <c r="J393" i="3"/>
  <c r="K393" i="3"/>
  <c r="G393" i="3"/>
  <c r="D393" i="3"/>
  <c r="C393" i="3"/>
  <c r="L393" i="3"/>
  <c r="E393" i="3"/>
  <c r="D326" i="1"/>
  <c r="D327" i="1"/>
  <c r="N314" i="1" s="1"/>
  <c r="D329" i="1"/>
  <c r="N115" i="1" s="1"/>
  <c r="D330" i="1"/>
  <c r="N257" i="1" s="1"/>
  <c r="D331" i="1"/>
  <c r="N117" i="1" s="1"/>
  <c r="D332" i="1"/>
  <c r="N118" i="1" s="1"/>
  <c r="D333" i="1"/>
  <c r="N119" i="1" s="1"/>
  <c r="D334" i="1"/>
  <c r="N180" i="1" s="1"/>
  <c r="D335" i="1"/>
  <c r="N121" i="1" s="1"/>
  <c r="D313" i="1"/>
  <c r="N316" i="1"/>
  <c r="D328" i="1"/>
  <c r="N33" i="1" s="1"/>
  <c r="H26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F26" i="6"/>
  <c r="E26" i="6"/>
  <c r="D26" i="6"/>
  <c r="C26" i="6"/>
  <c r="B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K26" i="5"/>
  <c r="J26" i="5"/>
  <c r="I26" i="5"/>
  <c r="H26" i="5"/>
  <c r="G26" i="5"/>
  <c r="F26" i="5"/>
  <c r="E26" i="5"/>
  <c r="D26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K25" i="4"/>
  <c r="J25" i="4"/>
  <c r="I25" i="4"/>
  <c r="H25" i="4"/>
  <c r="G25" i="4"/>
  <c r="F25" i="4"/>
  <c r="E25" i="4"/>
  <c r="D25" i="4"/>
  <c r="C25" i="4"/>
  <c r="B25" i="4"/>
  <c r="D202" i="3"/>
  <c r="D541" i="3" s="1"/>
  <c r="D554" i="3"/>
  <c r="D519" i="3"/>
  <c r="D567" i="3" s="1"/>
  <c r="D204" i="3"/>
  <c r="D543" i="3" s="1"/>
  <c r="D521" i="3"/>
  <c r="D569" i="3" s="1"/>
  <c r="D205" i="3"/>
  <c r="D544" i="3" s="1"/>
  <c r="D522" i="3"/>
  <c r="D206" i="3"/>
  <c r="D545" i="3" s="1"/>
  <c r="D523" i="3"/>
  <c r="N445" i="3" s="1"/>
  <c r="D207" i="3"/>
  <c r="D546" i="3" s="1"/>
  <c r="D524" i="3"/>
  <c r="D572" i="3" s="1"/>
  <c r="D208" i="3"/>
  <c r="D547" i="3" s="1"/>
  <c r="D525" i="3"/>
  <c r="D573" i="3" s="1"/>
  <c r="D209" i="3"/>
  <c r="D548" i="3" s="1"/>
  <c r="D526" i="3"/>
  <c r="N487" i="3" s="1"/>
  <c r="D210" i="3"/>
  <c r="D549" i="3" s="1"/>
  <c r="D527" i="3"/>
  <c r="N488" i="3" s="1"/>
  <c r="K202" i="3"/>
  <c r="K541" i="3" s="1"/>
  <c r="K519" i="3"/>
  <c r="K567" i="3" s="1"/>
  <c r="K204" i="3"/>
  <c r="K543" i="3" s="1"/>
  <c r="K521" i="3"/>
  <c r="K569" i="3" s="1"/>
  <c r="K205" i="3"/>
  <c r="K544" i="3" s="1"/>
  <c r="K522" i="3"/>
  <c r="K570" i="3" s="1"/>
  <c r="K206" i="3"/>
  <c r="K545" i="3" s="1"/>
  <c r="K523" i="3"/>
  <c r="K571" i="3" s="1"/>
  <c r="K207" i="3"/>
  <c r="K546" i="3" s="1"/>
  <c r="K524" i="3"/>
  <c r="K572" i="3" s="1"/>
  <c r="K208" i="3"/>
  <c r="K547" i="3" s="1"/>
  <c r="K525" i="3"/>
  <c r="K573" i="3" s="1"/>
  <c r="K209" i="3"/>
  <c r="K548" i="3" s="1"/>
  <c r="K526" i="3"/>
  <c r="K574" i="3" s="1"/>
  <c r="K210" i="3"/>
  <c r="K549" i="3" s="1"/>
  <c r="K527" i="3"/>
  <c r="K575" i="3" s="1"/>
  <c r="L202" i="3"/>
  <c r="L541" i="3" s="1"/>
  <c r="L519" i="3"/>
  <c r="L204" i="3"/>
  <c r="L543" i="3" s="1"/>
  <c r="L556" i="3"/>
  <c r="L521" i="3"/>
  <c r="L569" i="3" s="1"/>
  <c r="L205" i="3"/>
  <c r="L544" i="3" s="1"/>
  <c r="L522" i="3"/>
  <c r="L570" i="3" s="1"/>
  <c r="L206" i="3"/>
  <c r="L545" i="3" s="1"/>
  <c r="L523" i="3"/>
  <c r="L571" i="3" s="1"/>
  <c r="L207" i="3"/>
  <c r="L546" i="3" s="1"/>
  <c r="L524" i="3"/>
  <c r="L572" i="3" s="1"/>
  <c r="L208" i="3"/>
  <c r="L547" i="3" s="1"/>
  <c r="L560" i="3"/>
  <c r="L525" i="3"/>
  <c r="L573" i="3" s="1"/>
  <c r="L209" i="3"/>
  <c r="L548" i="3" s="1"/>
  <c r="L526" i="3"/>
  <c r="L574" i="3" s="1"/>
  <c r="L210" i="3"/>
  <c r="L549" i="3" s="1"/>
  <c r="L527" i="3"/>
  <c r="L575" i="3" s="1"/>
  <c r="J202" i="3"/>
  <c r="J541" i="3" s="1"/>
  <c r="J554" i="3"/>
  <c r="J519" i="3"/>
  <c r="J204" i="3"/>
  <c r="J543" i="3" s="1"/>
  <c r="J521" i="3"/>
  <c r="J569" i="3" s="1"/>
  <c r="J205" i="3"/>
  <c r="J544" i="3" s="1"/>
  <c r="J557" i="3"/>
  <c r="J522" i="3"/>
  <c r="J570" i="3" s="1"/>
  <c r="J206" i="3"/>
  <c r="J545" i="3" s="1"/>
  <c r="J523" i="3"/>
  <c r="J571" i="3" s="1"/>
  <c r="J207" i="3"/>
  <c r="J546" i="3" s="1"/>
  <c r="J559" i="3"/>
  <c r="J524" i="3"/>
  <c r="J572" i="3" s="1"/>
  <c r="J208" i="3"/>
  <c r="J547" i="3" s="1"/>
  <c r="J525" i="3"/>
  <c r="J573" i="3" s="1"/>
  <c r="J209" i="3"/>
  <c r="J548" i="3" s="1"/>
  <c r="J561" i="3"/>
  <c r="J526" i="3"/>
  <c r="J574" i="3" s="1"/>
  <c r="J210" i="3"/>
  <c r="J549" i="3" s="1"/>
  <c r="J527" i="3"/>
  <c r="J575" i="3" s="1"/>
  <c r="I202" i="3"/>
  <c r="I541" i="3" s="1"/>
  <c r="I519" i="3"/>
  <c r="I567" i="3" s="1"/>
  <c r="I204" i="3"/>
  <c r="I543" i="3" s="1"/>
  <c r="I521" i="3"/>
  <c r="I569" i="3" s="1"/>
  <c r="I205" i="3"/>
  <c r="I544" i="3" s="1"/>
  <c r="I557" i="3"/>
  <c r="I522" i="3"/>
  <c r="I570" i="3" s="1"/>
  <c r="I206" i="3"/>
  <c r="I545" i="3" s="1"/>
  <c r="I523" i="3"/>
  <c r="I571" i="3" s="1"/>
  <c r="I207" i="3"/>
  <c r="I546" i="3" s="1"/>
  <c r="I524" i="3"/>
  <c r="I572" i="3" s="1"/>
  <c r="I208" i="3"/>
  <c r="I547" i="3" s="1"/>
  <c r="I525" i="3"/>
  <c r="I573" i="3" s="1"/>
  <c r="I209" i="3"/>
  <c r="I548" i="3" s="1"/>
  <c r="I561" i="3"/>
  <c r="I526" i="3"/>
  <c r="I574" i="3" s="1"/>
  <c r="I210" i="3"/>
  <c r="I549" i="3" s="1"/>
  <c r="I527" i="3"/>
  <c r="I575" i="3" s="1"/>
  <c r="H202" i="3"/>
  <c r="H541" i="3" s="1"/>
  <c r="H519" i="3"/>
  <c r="H204" i="3"/>
  <c r="H543" i="3" s="1"/>
  <c r="H556" i="3"/>
  <c r="H521" i="3"/>
  <c r="H569" i="3" s="1"/>
  <c r="H205" i="3"/>
  <c r="H544" i="3" s="1"/>
  <c r="H522" i="3"/>
  <c r="H570" i="3" s="1"/>
  <c r="H206" i="3"/>
  <c r="H545" i="3" s="1"/>
  <c r="H523" i="3"/>
  <c r="H571" i="3" s="1"/>
  <c r="H207" i="3"/>
  <c r="H546" i="3" s="1"/>
  <c r="H524" i="3"/>
  <c r="H572" i="3" s="1"/>
  <c r="H208" i="3"/>
  <c r="H547" i="3" s="1"/>
  <c r="H560" i="3"/>
  <c r="H525" i="3"/>
  <c r="H573" i="3" s="1"/>
  <c r="H209" i="3"/>
  <c r="H548" i="3" s="1"/>
  <c r="H526" i="3"/>
  <c r="H574" i="3" s="1"/>
  <c r="H210" i="3"/>
  <c r="H549" i="3" s="1"/>
  <c r="H527" i="3"/>
  <c r="H575" i="3" s="1"/>
  <c r="G202" i="3"/>
  <c r="G541" i="3" s="1"/>
  <c r="G519" i="3"/>
  <c r="G567" i="3" s="1"/>
  <c r="G204" i="3"/>
  <c r="G543" i="3" s="1"/>
  <c r="G521" i="3"/>
  <c r="G569" i="3" s="1"/>
  <c r="G205" i="3"/>
  <c r="G544" i="3" s="1"/>
  <c r="G557" i="3"/>
  <c r="G522" i="3"/>
  <c r="G570" i="3" s="1"/>
  <c r="G206" i="3"/>
  <c r="G545" i="3" s="1"/>
  <c r="G523" i="3"/>
  <c r="G571" i="3" s="1"/>
  <c r="G207" i="3"/>
  <c r="G546" i="3" s="1"/>
  <c r="G524" i="3"/>
  <c r="G572" i="3" s="1"/>
  <c r="G208" i="3"/>
  <c r="G547" i="3" s="1"/>
  <c r="G525" i="3"/>
  <c r="G573" i="3" s="1"/>
  <c r="G209" i="3"/>
  <c r="G548" i="3" s="1"/>
  <c r="G561" i="3"/>
  <c r="G526" i="3"/>
  <c r="G574" i="3" s="1"/>
  <c r="G210" i="3"/>
  <c r="G549" i="3" s="1"/>
  <c r="G527" i="3"/>
  <c r="G575" i="3" s="1"/>
  <c r="E202" i="3"/>
  <c r="E541" i="3" s="1"/>
  <c r="E519" i="3"/>
  <c r="E204" i="3"/>
  <c r="E543" i="3" s="1"/>
  <c r="E521" i="3"/>
  <c r="E205" i="3"/>
  <c r="E544" i="3" s="1"/>
  <c r="E522" i="3"/>
  <c r="E570" i="3" s="1"/>
  <c r="E206" i="3"/>
  <c r="E545" i="3" s="1"/>
  <c r="E558" i="3"/>
  <c r="E523" i="3"/>
  <c r="E571" i="3" s="1"/>
  <c r="E207" i="3"/>
  <c r="E546" i="3" s="1"/>
  <c r="E524" i="3"/>
  <c r="E208" i="3"/>
  <c r="E547" i="3" s="1"/>
  <c r="E525" i="3"/>
  <c r="E209" i="3"/>
  <c r="E548" i="3" s="1"/>
  <c r="E526" i="3"/>
  <c r="E574" i="3" s="1"/>
  <c r="E210" i="3"/>
  <c r="E549" i="3" s="1"/>
  <c r="E527" i="3"/>
  <c r="E575" i="3" s="1"/>
  <c r="C202" i="3"/>
  <c r="C541" i="3" s="1"/>
  <c r="C519" i="3"/>
  <c r="C204" i="3"/>
  <c r="C543" i="3" s="1"/>
  <c r="C521" i="3"/>
  <c r="C569" i="3" s="1"/>
  <c r="C205" i="3"/>
  <c r="C544" i="3" s="1"/>
  <c r="C522" i="3"/>
  <c r="C570" i="3" s="1"/>
  <c r="C206" i="3"/>
  <c r="C545" i="3" s="1"/>
  <c r="C523" i="3"/>
  <c r="C571" i="3" s="1"/>
  <c r="C207" i="3"/>
  <c r="C546" i="3" s="1"/>
  <c r="C524" i="3"/>
  <c r="C572" i="3" s="1"/>
  <c r="C208" i="3"/>
  <c r="C547" i="3" s="1"/>
  <c r="C525" i="3"/>
  <c r="C573" i="3" s="1"/>
  <c r="C209" i="3"/>
  <c r="C548" i="3" s="1"/>
  <c r="C526" i="3"/>
  <c r="C574" i="3" s="1"/>
  <c r="C210" i="3"/>
  <c r="C549" i="3" s="1"/>
  <c r="C527" i="3"/>
  <c r="C575" i="3" s="1"/>
  <c r="D213" i="3"/>
  <c r="D552" i="3" s="1"/>
  <c r="D530" i="3"/>
  <c r="D578" i="3" s="1"/>
  <c r="K213" i="3"/>
  <c r="K552" i="3" s="1"/>
  <c r="K530" i="3"/>
  <c r="K578" i="3" s="1"/>
  <c r="L213" i="3"/>
  <c r="L552" i="3" s="1"/>
  <c r="L530" i="3"/>
  <c r="L578" i="3" s="1"/>
  <c r="M578" i="3" s="1"/>
  <c r="J213" i="3"/>
  <c r="J552" i="3" s="1"/>
  <c r="J530" i="3"/>
  <c r="J578" i="3" s="1"/>
  <c r="I213" i="3"/>
  <c r="I552" i="3" s="1"/>
  <c r="I565" i="3"/>
  <c r="I530" i="3"/>
  <c r="I578" i="3" s="1"/>
  <c r="H213" i="3"/>
  <c r="H552" i="3" s="1"/>
  <c r="H530" i="3"/>
  <c r="H578" i="3" s="1"/>
  <c r="G213" i="3"/>
  <c r="G552" i="3" s="1"/>
  <c r="G565" i="3"/>
  <c r="G530" i="3"/>
  <c r="G578" i="3" s="1"/>
  <c r="E213" i="3"/>
  <c r="E552" i="3" s="1"/>
  <c r="E530" i="3"/>
  <c r="E578" i="3" s="1"/>
  <c r="C213" i="3"/>
  <c r="C552" i="3" s="1"/>
  <c r="C530" i="3"/>
  <c r="C578" i="3" s="1"/>
  <c r="D212" i="3"/>
  <c r="D551" i="3" s="1"/>
  <c r="D529" i="3"/>
  <c r="D577" i="3" s="1"/>
  <c r="K212" i="3"/>
  <c r="K551" i="3" s="1"/>
  <c r="K564" i="3"/>
  <c r="K529" i="3"/>
  <c r="K577" i="3" s="1"/>
  <c r="L212" i="3"/>
  <c r="L551" i="3" s="1"/>
  <c r="L564" i="3"/>
  <c r="L529" i="3"/>
  <c r="L577" i="3" s="1"/>
  <c r="J212" i="3"/>
  <c r="J551" i="3" s="1"/>
  <c r="J529" i="3"/>
  <c r="J577" i="3" s="1"/>
  <c r="I212" i="3"/>
  <c r="I551" i="3" s="1"/>
  <c r="I529" i="3"/>
  <c r="I577" i="3" s="1"/>
  <c r="H212" i="3"/>
  <c r="H551" i="3" s="1"/>
  <c r="H529" i="3"/>
  <c r="H577" i="3" s="1"/>
  <c r="G212" i="3"/>
  <c r="G551" i="3" s="1"/>
  <c r="G529" i="3"/>
  <c r="G577" i="3" s="1"/>
  <c r="E212" i="3"/>
  <c r="E551" i="3" s="1"/>
  <c r="E529" i="3"/>
  <c r="E577" i="3" s="1"/>
  <c r="C212" i="3"/>
  <c r="C551" i="3" s="1"/>
  <c r="C529" i="3"/>
  <c r="C577" i="3" s="1"/>
  <c r="D211" i="3"/>
  <c r="D550" i="3" s="1"/>
  <c r="D563" i="3"/>
  <c r="D528" i="3"/>
  <c r="N502" i="3" s="1"/>
  <c r="K211" i="3"/>
  <c r="K550" i="3" s="1"/>
  <c r="K528" i="3"/>
  <c r="K576" i="3" s="1"/>
  <c r="L211" i="3"/>
  <c r="L550" i="3" s="1"/>
  <c r="L528" i="3"/>
  <c r="L576" i="3" s="1"/>
  <c r="J211" i="3"/>
  <c r="J550" i="3" s="1"/>
  <c r="J563" i="3"/>
  <c r="J528" i="3"/>
  <c r="J576" i="3" s="1"/>
  <c r="I211" i="3"/>
  <c r="I550" i="3" s="1"/>
  <c r="I528" i="3"/>
  <c r="I576" i="3" s="1"/>
  <c r="H211" i="3"/>
  <c r="H550" i="3" s="1"/>
  <c r="H528" i="3"/>
  <c r="H576" i="3" s="1"/>
  <c r="G211" i="3"/>
  <c r="G550" i="3" s="1"/>
  <c r="G563" i="3"/>
  <c r="G528" i="3"/>
  <c r="G576" i="3" s="1"/>
  <c r="E211" i="3"/>
  <c r="E550" i="3" s="1"/>
  <c r="E528" i="3"/>
  <c r="E576" i="3" s="1"/>
  <c r="C211" i="3"/>
  <c r="C550" i="3" s="1"/>
  <c r="C528" i="3"/>
  <c r="C576" i="3" s="1"/>
  <c r="D203" i="3"/>
  <c r="D542" i="3" s="1"/>
  <c r="D520" i="3"/>
  <c r="N494" i="3" s="1"/>
  <c r="K203" i="3"/>
  <c r="K542" i="3" s="1"/>
  <c r="K520" i="3"/>
  <c r="K568" i="3" s="1"/>
  <c r="L203" i="3"/>
  <c r="L542" i="3" s="1"/>
  <c r="L520" i="3"/>
  <c r="L568" i="3" s="1"/>
  <c r="J203" i="3"/>
  <c r="J542" i="3" s="1"/>
  <c r="J520" i="3"/>
  <c r="J568" i="3" s="1"/>
  <c r="I203" i="3"/>
  <c r="I542" i="3" s="1"/>
  <c r="I555" i="3"/>
  <c r="I520" i="3"/>
  <c r="I568" i="3" s="1"/>
  <c r="H203" i="3"/>
  <c r="H542" i="3" s="1"/>
  <c r="H520" i="3"/>
  <c r="H568" i="3" s="1"/>
  <c r="G203" i="3"/>
  <c r="G542" i="3" s="1"/>
  <c r="G555" i="3"/>
  <c r="G520" i="3"/>
  <c r="G568" i="3" s="1"/>
  <c r="E203" i="3"/>
  <c r="E542" i="3" s="1"/>
  <c r="E520" i="3"/>
  <c r="E568" i="3" s="1"/>
  <c r="C203" i="3"/>
  <c r="C542" i="3" s="1"/>
  <c r="C520" i="3"/>
  <c r="C568" i="3" s="1"/>
  <c r="A537" i="3"/>
  <c r="M520" i="3"/>
  <c r="D518" i="3"/>
  <c r="K518" i="3"/>
  <c r="L518" i="3"/>
  <c r="J518" i="3"/>
  <c r="I518" i="3"/>
  <c r="H518" i="3"/>
  <c r="G518" i="3"/>
  <c r="E518" i="3"/>
  <c r="C518" i="3"/>
  <c r="M513" i="3"/>
  <c r="F513" i="3"/>
  <c r="M512" i="3"/>
  <c r="M511" i="3"/>
  <c r="F511" i="3"/>
  <c r="F509" i="3"/>
  <c r="N507" i="3"/>
  <c r="M507" i="3"/>
  <c r="F507" i="3"/>
  <c r="M506" i="3"/>
  <c r="F506" i="3"/>
  <c r="D505" i="3"/>
  <c r="K505" i="3"/>
  <c r="L505" i="3"/>
  <c r="M505" i="3"/>
  <c r="J505" i="3"/>
  <c r="I505" i="3"/>
  <c r="H505" i="3"/>
  <c r="G505" i="3"/>
  <c r="E505" i="3"/>
  <c r="F505" i="3"/>
  <c r="C505" i="3"/>
  <c r="F500" i="3"/>
  <c r="F498" i="3"/>
  <c r="F496" i="3"/>
  <c r="F495" i="3"/>
  <c r="M494" i="3"/>
  <c r="F494" i="3"/>
  <c r="M493" i="3"/>
  <c r="F493" i="3"/>
  <c r="D492" i="3"/>
  <c r="K492" i="3"/>
  <c r="L492" i="3"/>
  <c r="M492" i="3" s="1"/>
  <c r="J492" i="3"/>
  <c r="I492" i="3"/>
  <c r="H492" i="3"/>
  <c r="G492" i="3"/>
  <c r="E492" i="3"/>
  <c r="F492" i="3"/>
  <c r="C492" i="3"/>
  <c r="F490" i="3"/>
  <c r="F488" i="3"/>
  <c r="M487" i="3"/>
  <c r="F487" i="3"/>
  <c r="N485" i="3"/>
  <c r="M485" i="3"/>
  <c r="F485" i="3"/>
  <c r="M484" i="3"/>
  <c r="F484" i="3"/>
  <c r="M483" i="3"/>
  <c r="F483" i="3"/>
  <c r="F482" i="3"/>
  <c r="M481" i="3"/>
  <c r="F481" i="3"/>
  <c r="M480" i="3"/>
  <c r="F480" i="3"/>
  <c r="D479" i="3"/>
  <c r="F479" i="3" s="1"/>
  <c r="K479" i="3"/>
  <c r="L479" i="3"/>
  <c r="M479" i="3" s="1"/>
  <c r="J479" i="3"/>
  <c r="I479" i="3"/>
  <c r="H479" i="3"/>
  <c r="G479" i="3"/>
  <c r="E479" i="3"/>
  <c r="C479" i="3"/>
  <c r="M475" i="3"/>
  <c r="M474" i="3"/>
  <c r="F474" i="3"/>
  <c r="F472" i="3"/>
  <c r="M470" i="3"/>
  <c r="F470" i="3"/>
  <c r="M468" i="3"/>
  <c r="F468" i="3"/>
  <c r="M467" i="3"/>
  <c r="F467" i="3"/>
  <c r="D466" i="3"/>
  <c r="K466" i="3"/>
  <c r="L466" i="3"/>
  <c r="M466" i="3"/>
  <c r="J466" i="3"/>
  <c r="I466" i="3"/>
  <c r="H466" i="3"/>
  <c r="G466" i="3"/>
  <c r="E466" i="3"/>
  <c r="F466" i="3"/>
  <c r="C466" i="3"/>
  <c r="M465" i="3"/>
  <c r="F463" i="3"/>
  <c r="M462" i="3"/>
  <c r="F462" i="3"/>
  <c r="M461" i="3"/>
  <c r="F461" i="3"/>
  <c r="M460" i="3"/>
  <c r="F460" i="3"/>
  <c r="N459" i="3"/>
  <c r="M459" i="3"/>
  <c r="F459" i="3"/>
  <c r="M457" i="3"/>
  <c r="F457" i="3"/>
  <c r="F456" i="3"/>
  <c r="M455" i="3"/>
  <c r="F455" i="3"/>
  <c r="M454" i="3"/>
  <c r="F454" i="3"/>
  <c r="D453" i="3"/>
  <c r="F453" i="3" s="1"/>
  <c r="K453" i="3"/>
  <c r="L453" i="3"/>
  <c r="M453" i="3" s="1"/>
  <c r="J453" i="3"/>
  <c r="I453" i="3"/>
  <c r="H453" i="3"/>
  <c r="G453" i="3"/>
  <c r="E453" i="3"/>
  <c r="C453" i="3"/>
  <c r="M448" i="3"/>
  <c r="F448" i="3"/>
  <c r="F446" i="3"/>
  <c r="M444" i="3"/>
  <c r="F444" i="3"/>
  <c r="M443" i="3"/>
  <c r="F443" i="3"/>
  <c r="M442" i="3"/>
  <c r="F442" i="3"/>
  <c r="M441" i="3"/>
  <c r="F441" i="3"/>
  <c r="D440" i="3"/>
  <c r="F440" i="3" s="1"/>
  <c r="K440" i="3"/>
  <c r="L440" i="3"/>
  <c r="M440" i="3" s="1"/>
  <c r="J440" i="3"/>
  <c r="I440" i="3"/>
  <c r="H440" i="3"/>
  <c r="G440" i="3"/>
  <c r="E440" i="3"/>
  <c r="C440" i="3"/>
  <c r="M435" i="3"/>
  <c r="F435" i="3"/>
  <c r="F434" i="3"/>
  <c r="M433" i="3"/>
  <c r="F433" i="3"/>
  <c r="F431" i="3"/>
  <c r="M430" i="3"/>
  <c r="F430" i="3"/>
  <c r="M429" i="3"/>
  <c r="F429" i="3"/>
  <c r="M428" i="3"/>
  <c r="F428" i="3"/>
  <c r="D427" i="3"/>
  <c r="K427" i="3"/>
  <c r="L427" i="3"/>
  <c r="J427" i="3"/>
  <c r="I427" i="3"/>
  <c r="H427" i="3"/>
  <c r="G427" i="3"/>
  <c r="E427" i="3"/>
  <c r="F427" i="3" s="1"/>
  <c r="C427" i="3"/>
  <c r="F425" i="3"/>
  <c r="F423" i="3"/>
  <c r="M422" i="3"/>
  <c r="F422" i="3"/>
  <c r="M421" i="3"/>
  <c r="F421" i="3"/>
  <c r="M420" i="3"/>
  <c r="F420" i="3"/>
  <c r="M419" i="3"/>
  <c r="F419" i="3"/>
  <c r="M418" i="3"/>
  <c r="F418" i="3"/>
  <c r="M417" i="3"/>
  <c r="F417" i="3"/>
  <c r="M416" i="3"/>
  <c r="F416" i="3"/>
  <c r="N415" i="3"/>
  <c r="M415" i="3"/>
  <c r="F415" i="3"/>
  <c r="A411" i="3"/>
  <c r="J406" i="3"/>
  <c r="D380" i="3"/>
  <c r="K380" i="3"/>
  <c r="L380" i="3"/>
  <c r="J380" i="3"/>
  <c r="I380" i="3"/>
  <c r="H380" i="3"/>
  <c r="G380" i="3"/>
  <c r="E380" i="3"/>
  <c r="C380" i="3"/>
  <c r="M374" i="3"/>
  <c r="F374" i="3"/>
  <c r="D367" i="3"/>
  <c r="K367" i="3"/>
  <c r="L367" i="3"/>
  <c r="J367" i="3"/>
  <c r="I367" i="3"/>
  <c r="H367" i="3"/>
  <c r="G367" i="3"/>
  <c r="E367" i="3"/>
  <c r="F367" i="3" s="1"/>
  <c r="C367" i="3"/>
  <c r="M363" i="3"/>
  <c r="F363" i="3"/>
  <c r="N362" i="3"/>
  <c r="M362" i="3"/>
  <c r="F362" i="3"/>
  <c r="M361" i="3"/>
  <c r="F361" i="3"/>
  <c r="M360" i="3"/>
  <c r="F360" i="3"/>
  <c r="F358" i="3"/>
  <c r="F357" i="3"/>
  <c r="M356" i="3"/>
  <c r="F356" i="3"/>
  <c r="M355" i="3"/>
  <c r="F355" i="3"/>
  <c r="D354" i="3"/>
  <c r="K354" i="3"/>
  <c r="L354" i="3"/>
  <c r="J354" i="3"/>
  <c r="I354" i="3"/>
  <c r="H354" i="3"/>
  <c r="G354" i="3"/>
  <c r="E354" i="3"/>
  <c r="C354" i="3"/>
  <c r="F350" i="3"/>
  <c r="M349" i="3"/>
  <c r="F349" i="3"/>
  <c r="F347" i="3"/>
  <c r="F345" i="3"/>
  <c r="F344" i="3"/>
  <c r="M343" i="3"/>
  <c r="F343" i="3"/>
  <c r="M342" i="3"/>
  <c r="F342" i="3"/>
  <c r="D341" i="3"/>
  <c r="F341" i="3" s="1"/>
  <c r="K341" i="3"/>
  <c r="L341" i="3"/>
  <c r="M341" i="3" s="1"/>
  <c r="J341" i="3"/>
  <c r="I341" i="3"/>
  <c r="H341" i="3"/>
  <c r="G341" i="3"/>
  <c r="E341" i="3"/>
  <c r="C341" i="3"/>
  <c r="M336" i="3"/>
  <c r="F336" i="3"/>
  <c r="M334" i="3"/>
  <c r="F334" i="3"/>
  <c r="M330" i="3"/>
  <c r="F330" i="3"/>
  <c r="M329" i="3"/>
  <c r="F329" i="3"/>
  <c r="D328" i="3"/>
  <c r="K328" i="3"/>
  <c r="L328" i="3"/>
  <c r="J328" i="3"/>
  <c r="I328" i="3"/>
  <c r="H328" i="3"/>
  <c r="G328" i="3"/>
  <c r="E328" i="3"/>
  <c r="F328" i="3" s="1"/>
  <c r="C328" i="3"/>
  <c r="F324" i="3"/>
  <c r="M323" i="3"/>
  <c r="F323" i="3"/>
  <c r="F321" i="3"/>
  <c r="M319" i="3"/>
  <c r="F319" i="3"/>
  <c r="F318" i="3"/>
  <c r="M317" i="3"/>
  <c r="F317" i="3"/>
  <c r="M316" i="3"/>
  <c r="F316" i="3"/>
  <c r="D315" i="3"/>
  <c r="K315" i="3"/>
  <c r="L315" i="3"/>
  <c r="M315" i="3" s="1"/>
  <c r="J315" i="3"/>
  <c r="I315" i="3"/>
  <c r="H315" i="3"/>
  <c r="G315" i="3"/>
  <c r="E315" i="3"/>
  <c r="F315" i="3" s="1"/>
  <c r="C315" i="3"/>
  <c r="F310" i="3"/>
  <c r="M304" i="3"/>
  <c r="F304" i="3"/>
  <c r="M303" i="3"/>
  <c r="F303" i="3"/>
  <c r="D302" i="3"/>
  <c r="K302" i="3"/>
  <c r="L302" i="3"/>
  <c r="J302" i="3"/>
  <c r="I302" i="3"/>
  <c r="H302" i="3"/>
  <c r="G302" i="3"/>
  <c r="E302" i="3"/>
  <c r="C302" i="3"/>
  <c r="M297" i="3"/>
  <c r="F297" i="3"/>
  <c r="F295" i="3"/>
  <c r="F294" i="3"/>
  <c r="F293" i="3"/>
  <c r="M292" i="3"/>
  <c r="F292" i="3"/>
  <c r="M291" i="3"/>
  <c r="F291" i="3"/>
  <c r="M290" i="3"/>
  <c r="F290" i="3"/>
  <c r="D289" i="3"/>
  <c r="K289" i="3"/>
  <c r="L289" i="3"/>
  <c r="M289" i="3"/>
  <c r="J289" i="3"/>
  <c r="I289" i="3"/>
  <c r="H289" i="3"/>
  <c r="G289" i="3"/>
  <c r="E289" i="3"/>
  <c r="F289" i="3"/>
  <c r="C289" i="3"/>
  <c r="M284" i="3"/>
  <c r="F284" i="3"/>
  <c r="F282" i="3"/>
  <c r="M278" i="3"/>
  <c r="F278" i="3"/>
  <c r="M277" i="3"/>
  <c r="F277" i="3"/>
  <c r="D276" i="3"/>
  <c r="K276" i="3"/>
  <c r="L276" i="3"/>
  <c r="M276" i="3"/>
  <c r="J276" i="3"/>
  <c r="I276" i="3"/>
  <c r="H276" i="3"/>
  <c r="G276" i="3"/>
  <c r="E276" i="3"/>
  <c r="F276" i="3"/>
  <c r="C276" i="3"/>
  <c r="M271" i="3"/>
  <c r="F271" i="3"/>
  <c r="M270" i="3"/>
  <c r="F270" i="3"/>
  <c r="M269" i="3"/>
  <c r="F269" i="3"/>
  <c r="F267" i="3"/>
  <c r="F266" i="3"/>
  <c r="M265" i="3"/>
  <c r="F265" i="3"/>
  <c r="N264" i="3"/>
  <c r="M264" i="3"/>
  <c r="F264" i="3"/>
  <c r="D263" i="3"/>
  <c r="K263" i="3"/>
  <c r="L263" i="3"/>
  <c r="M263" i="3"/>
  <c r="J263" i="3"/>
  <c r="I263" i="3"/>
  <c r="H263" i="3"/>
  <c r="G263" i="3"/>
  <c r="E263" i="3"/>
  <c r="F263" i="3"/>
  <c r="C263" i="3"/>
  <c r="M258" i="3"/>
  <c r="F258" i="3"/>
  <c r="N256" i="3"/>
  <c r="M256" i="3"/>
  <c r="F256" i="3"/>
  <c r="M254" i="3"/>
  <c r="F254" i="3"/>
  <c r="F253" i="3"/>
  <c r="M252" i="3"/>
  <c r="F252" i="3"/>
  <c r="M251" i="3"/>
  <c r="F251" i="3"/>
  <c r="D250" i="3"/>
  <c r="F250" i="3" s="1"/>
  <c r="K250" i="3"/>
  <c r="L250" i="3"/>
  <c r="M250" i="3" s="1"/>
  <c r="J250" i="3"/>
  <c r="I250" i="3"/>
  <c r="H250" i="3"/>
  <c r="G250" i="3"/>
  <c r="E250" i="3"/>
  <c r="C250" i="3"/>
  <c r="M245" i="3"/>
  <c r="F245" i="3"/>
  <c r="M243" i="3"/>
  <c r="F243" i="3"/>
  <c r="F241" i="3"/>
  <c r="F240" i="3"/>
  <c r="M239" i="3"/>
  <c r="F239" i="3"/>
  <c r="M238" i="3"/>
  <c r="F238" i="3"/>
  <c r="D237" i="3"/>
  <c r="K237" i="3"/>
  <c r="L237" i="3"/>
  <c r="M237" i="3"/>
  <c r="J237" i="3"/>
  <c r="I237" i="3"/>
  <c r="H237" i="3"/>
  <c r="G237" i="3"/>
  <c r="E237" i="3"/>
  <c r="F237" i="3" s="1"/>
  <c r="C237" i="3"/>
  <c r="M232" i="3"/>
  <c r="F232" i="3"/>
  <c r="M231" i="3"/>
  <c r="F231" i="3"/>
  <c r="M230" i="3"/>
  <c r="F230" i="3"/>
  <c r="M229" i="3"/>
  <c r="F229" i="3"/>
  <c r="M228" i="3"/>
  <c r="F228" i="3"/>
  <c r="M227" i="3"/>
  <c r="F227" i="3"/>
  <c r="M226" i="3"/>
  <c r="F226" i="3"/>
  <c r="N225" i="3"/>
  <c r="M225" i="3"/>
  <c r="F225" i="3"/>
  <c r="A221" i="3"/>
  <c r="M209" i="3"/>
  <c r="D201" i="3"/>
  <c r="F201" i="3" s="1"/>
  <c r="K201" i="3"/>
  <c r="L201" i="3"/>
  <c r="M201" i="3" s="1"/>
  <c r="J201" i="3"/>
  <c r="I201" i="3"/>
  <c r="H201" i="3"/>
  <c r="G201" i="3"/>
  <c r="C201" i="3"/>
  <c r="F196" i="3"/>
  <c r="F194" i="3"/>
  <c r="M190" i="3"/>
  <c r="F190" i="3"/>
  <c r="M189" i="3"/>
  <c r="F189" i="3"/>
  <c r="D188" i="3"/>
  <c r="F188" i="3" s="1"/>
  <c r="K188" i="3"/>
  <c r="L188" i="3"/>
  <c r="M188" i="3" s="1"/>
  <c r="J188" i="3"/>
  <c r="I188" i="3"/>
  <c r="H188" i="3"/>
  <c r="G188" i="3"/>
  <c r="E188" i="3"/>
  <c r="C188" i="3"/>
  <c r="F183" i="3"/>
  <c r="M182" i="3"/>
  <c r="F182" i="3"/>
  <c r="M181" i="3"/>
  <c r="F181" i="3"/>
  <c r="F179" i="3"/>
  <c r="M178" i="3"/>
  <c r="F178" i="3"/>
  <c r="M177" i="3"/>
  <c r="F177" i="3"/>
  <c r="M176" i="3"/>
  <c r="F176" i="3"/>
  <c r="D175" i="3"/>
  <c r="K175" i="3"/>
  <c r="L175" i="3"/>
  <c r="M175" i="3"/>
  <c r="J175" i="3"/>
  <c r="I175" i="3"/>
  <c r="H175" i="3"/>
  <c r="G175" i="3"/>
  <c r="E175" i="3"/>
  <c r="F175" i="3" s="1"/>
  <c r="C175" i="3"/>
  <c r="F171" i="3"/>
  <c r="M170" i="3"/>
  <c r="F170" i="3"/>
  <c r="F168" i="3"/>
  <c r="M167" i="3"/>
  <c r="F167" i="3"/>
  <c r="F166" i="3"/>
  <c r="F165" i="3"/>
  <c r="M164" i="3"/>
  <c r="F164" i="3"/>
  <c r="M163" i="3"/>
  <c r="F163" i="3"/>
  <c r="D162" i="3"/>
  <c r="K162" i="3"/>
  <c r="L162" i="3"/>
  <c r="J162" i="3"/>
  <c r="I162" i="3"/>
  <c r="H162" i="3"/>
  <c r="G162" i="3"/>
  <c r="E162" i="3"/>
  <c r="C162" i="3"/>
  <c r="F158" i="3"/>
  <c r="M157" i="3"/>
  <c r="F157" i="3"/>
  <c r="F155" i="3"/>
  <c r="F154" i="3"/>
  <c r="M153" i="3"/>
  <c r="F153" i="3"/>
  <c r="F152" i="3"/>
  <c r="M151" i="3"/>
  <c r="F151" i="3"/>
  <c r="M150" i="3"/>
  <c r="F150" i="3"/>
  <c r="D149" i="3"/>
  <c r="K149" i="3"/>
  <c r="L149" i="3"/>
  <c r="J149" i="3"/>
  <c r="I149" i="3"/>
  <c r="H149" i="3"/>
  <c r="G149" i="3"/>
  <c r="E149" i="3"/>
  <c r="C149" i="3"/>
  <c r="M138" i="3"/>
  <c r="F138" i="3"/>
  <c r="M137" i="3"/>
  <c r="F137" i="3"/>
  <c r="D136" i="3"/>
  <c r="K136" i="3"/>
  <c r="L136" i="3"/>
  <c r="J136" i="3"/>
  <c r="I136" i="3"/>
  <c r="H136" i="3"/>
  <c r="G136" i="3"/>
  <c r="E136" i="3"/>
  <c r="C136" i="3"/>
  <c r="F132" i="3"/>
  <c r="M131" i="3"/>
  <c r="F131" i="3"/>
  <c r="M129" i="3"/>
  <c r="F129" i="3"/>
  <c r="F128" i="3"/>
  <c r="M127" i="3"/>
  <c r="F127" i="3"/>
  <c r="F126" i="3"/>
  <c r="M125" i="3"/>
  <c r="F125" i="3"/>
  <c r="M124" i="3"/>
  <c r="F124" i="3"/>
  <c r="D123" i="3"/>
  <c r="K123" i="3"/>
  <c r="L123" i="3"/>
  <c r="J123" i="3"/>
  <c r="I123" i="3"/>
  <c r="H123" i="3"/>
  <c r="G123" i="3"/>
  <c r="E123" i="3"/>
  <c r="F123" i="3" s="1"/>
  <c r="C123" i="3"/>
  <c r="M118" i="3"/>
  <c r="F118" i="3"/>
  <c r="M116" i="3"/>
  <c r="F116" i="3"/>
  <c r="F115" i="3"/>
  <c r="F114" i="3"/>
  <c r="F113" i="3"/>
  <c r="M112" i="3"/>
  <c r="F112" i="3"/>
  <c r="M111" i="3"/>
  <c r="F111" i="3"/>
  <c r="D110" i="3"/>
  <c r="K110" i="3"/>
  <c r="L110" i="3"/>
  <c r="M110" i="3"/>
  <c r="J110" i="3"/>
  <c r="I110" i="3"/>
  <c r="H110" i="3"/>
  <c r="G110" i="3"/>
  <c r="E110" i="3"/>
  <c r="F110" i="3"/>
  <c r="C110" i="3"/>
  <c r="F105" i="3"/>
  <c r="N99" i="3"/>
  <c r="M99" i="3"/>
  <c r="F99" i="3"/>
  <c r="M98" i="3"/>
  <c r="F98" i="3"/>
  <c r="D97" i="3"/>
  <c r="F97" i="3" s="1"/>
  <c r="K97" i="3"/>
  <c r="L97" i="3"/>
  <c r="M97" i="3" s="1"/>
  <c r="J97" i="3"/>
  <c r="I97" i="3"/>
  <c r="H97" i="3"/>
  <c r="G97" i="3"/>
  <c r="E97" i="3"/>
  <c r="C97" i="3"/>
  <c r="M92" i="3"/>
  <c r="F92" i="3"/>
  <c r="M86" i="3"/>
  <c r="F86" i="3"/>
  <c r="M85" i="3"/>
  <c r="F85" i="3"/>
  <c r="D84" i="3"/>
  <c r="K84" i="3"/>
  <c r="L84" i="3"/>
  <c r="J84" i="3"/>
  <c r="I84" i="3"/>
  <c r="H84" i="3"/>
  <c r="G84" i="3"/>
  <c r="E84" i="3"/>
  <c r="C84" i="3"/>
  <c r="F81" i="3"/>
  <c r="F80" i="3"/>
  <c r="M79" i="3"/>
  <c r="F79" i="3"/>
  <c r="M77" i="3"/>
  <c r="F77" i="3"/>
  <c r="F76" i="3"/>
  <c r="F75" i="3"/>
  <c r="M74" i="3"/>
  <c r="F74" i="3"/>
  <c r="M73" i="3"/>
  <c r="F73" i="3"/>
  <c r="M72" i="3"/>
  <c r="F72" i="3"/>
  <c r="D71" i="3"/>
  <c r="F71" i="3" s="1"/>
  <c r="K71" i="3"/>
  <c r="L71" i="3"/>
  <c r="M71" i="3" s="1"/>
  <c r="J71" i="3"/>
  <c r="I71" i="3"/>
  <c r="H71" i="3"/>
  <c r="G71" i="3"/>
  <c r="E71" i="3"/>
  <c r="C71" i="3"/>
  <c r="M66" i="3"/>
  <c r="F66" i="3"/>
  <c r="F64" i="3"/>
  <c r="F61" i="3"/>
  <c r="M60" i="3"/>
  <c r="F60" i="3"/>
  <c r="M59" i="3"/>
  <c r="F59" i="3"/>
  <c r="D58" i="3"/>
  <c r="K58" i="3"/>
  <c r="L58" i="3"/>
  <c r="J58" i="3"/>
  <c r="I58" i="3"/>
  <c r="H58" i="3"/>
  <c r="G58" i="3"/>
  <c r="E58" i="3"/>
  <c r="F58" i="3" s="1"/>
  <c r="C58" i="3"/>
  <c r="M57" i="3"/>
  <c r="M56" i="3"/>
  <c r="F56" i="3"/>
  <c r="M54" i="3"/>
  <c r="F54" i="3"/>
  <c r="M53" i="3"/>
  <c r="F53" i="3"/>
  <c r="M52" i="3"/>
  <c r="F52" i="3"/>
  <c r="M51" i="3"/>
  <c r="F51" i="3"/>
  <c r="M49" i="3"/>
  <c r="F49" i="3"/>
  <c r="M48" i="3"/>
  <c r="F48" i="3"/>
  <c r="M47" i="3"/>
  <c r="F47" i="3"/>
  <c r="M46" i="3"/>
  <c r="F46" i="3"/>
  <c r="D45" i="3"/>
  <c r="K45" i="3"/>
  <c r="L45" i="3"/>
  <c r="J45" i="3"/>
  <c r="I45" i="3"/>
  <c r="H45" i="3"/>
  <c r="G45" i="3"/>
  <c r="E45" i="3"/>
  <c r="C45" i="3"/>
  <c r="M40" i="3"/>
  <c r="F40" i="3"/>
  <c r="M38" i="3"/>
  <c r="F38" i="3"/>
  <c r="M37" i="3"/>
  <c r="F37" i="3"/>
  <c r="M36" i="3"/>
  <c r="F36" i="3"/>
  <c r="M35" i="3"/>
  <c r="F35" i="3"/>
  <c r="M34" i="3"/>
  <c r="F34" i="3"/>
  <c r="M33" i="3"/>
  <c r="F33" i="3"/>
  <c r="D32" i="3"/>
  <c r="F32" i="3" s="1"/>
  <c r="K32" i="3"/>
  <c r="L32" i="3"/>
  <c r="M32" i="3" s="1"/>
  <c r="J32" i="3"/>
  <c r="I32" i="3"/>
  <c r="H32" i="3"/>
  <c r="G32" i="3"/>
  <c r="E32" i="3"/>
  <c r="C32" i="3"/>
  <c r="M27" i="3"/>
  <c r="F27" i="3"/>
  <c r="M25" i="3"/>
  <c r="F25" i="3"/>
  <c r="F23" i="3"/>
  <c r="M22" i="3"/>
  <c r="F22" i="3"/>
  <c r="M21" i="3"/>
  <c r="F21" i="3"/>
  <c r="M20" i="3"/>
  <c r="F20" i="3"/>
  <c r="D19" i="3"/>
  <c r="K19" i="3"/>
  <c r="L19" i="3"/>
  <c r="M19" i="3" s="1"/>
  <c r="J19" i="3"/>
  <c r="I19" i="3"/>
  <c r="H19" i="3"/>
  <c r="G19" i="3"/>
  <c r="E19" i="3"/>
  <c r="C19" i="3"/>
  <c r="F18" i="3"/>
  <c r="F17" i="3"/>
  <c r="F16" i="3"/>
  <c r="F15" i="3"/>
  <c r="M14" i="3"/>
  <c r="F14" i="3"/>
  <c r="M13" i="3"/>
  <c r="F13" i="3"/>
  <c r="M12" i="3"/>
  <c r="F12" i="3"/>
  <c r="M11" i="3"/>
  <c r="F11" i="3"/>
  <c r="M10" i="3"/>
  <c r="F10" i="3"/>
  <c r="M9" i="3"/>
  <c r="F9" i="3"/>
  <c r="M8" i="3"/>
  <c r="F8" i="3"/>
  <c r="M7" i="3"/>
  <c r="F7" i="3"/>
  <c r="H25" i="2"/>
  <c r="H27" i="2" s="1"/>
  <c r="G25" i="2"/>
  <c r="G27" i="2" s="1"/>
  <c r="D25" i="2"/>
  <c r="D27" i="2" s="1"/>
  <c r="E25" i="2"/>
  <c r="E27" i="2" s="1"/>
  <c r="C25" i="2"/>
  <c r="C27" i="2" s="1"/>
  <c r="H26" i="2"/>
  <c r="G26" i="2"/>
  <c r="D26" i="2"/>
  <c r="E26" i="2"/>
  <c r="C26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H206" i="1"/>
  <c r="E138" i="1"/>
  <c r="D185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H327" i="1"/>
  <c r="I327" i="1"/>
  <c r="J327" i="1"/>
  <c r="K327" i="1"/>
  <c r="H328" i="1"/>
  <c r="I328" i="1"/>
  <c r="J328" i="1"/>
  <c r="K328" i="1"/>
  <c r="M328" i="1" s="1"/>
  <c r="H329" i="1"/>
  <c r="I329" i="1"/>
  <c r="J329" i="1"/>
  <c r="K329" i="1"/>
  <c r="H330" i="1"/>
  <c r="I330" i="1"/>
  <c r="J330" i="1"/>
  <c r="K330" i="1"/>
  <c r="M330" i="1" s="1"/>
  <c r="H331" i="1"/>
  <c r="I331" i="1"/>
  <c r="J331" i="1"/>
  <c r="K331" i="1"/>
  <c r="H332" i="1"/>
  <c r="I332" i="1"/>
  <c r="J332" i="1"/>
  <c r="K332" i="1"/>
  <c r="M332" i="1" s="1"/>
  <c r="H333" i="1"/>
  <c r="I333" i="1"/>
  <c r="J333" i="1"/>
  <c r="K333" i="1"/>
  <c r="H334" i="1"/>
  <c r="I334" i="1"/>
  <c r="J334" i="1"/>
  <c r="K334" i="1"/>
  <c r="M334" i="1" s="1"/>
  <c r="H335" i="1"/>
  <c r="I335" i="1"/>
  <c r="J335" i="1"/>
  <c r="K335" i="1"/>
  <c r="H336" i="1"/>
  <c r="I336" i="1"/>
  <c r="J336" i="1"/>
  <c r="K336" i="1"/>
  <c r="M336" i="1" s="1"/>
  <c r="H337" i="1"/>
  <c r="I337" i="1"/>
  <c r="J337" i="1"/>
  <c r="K337" i="1"/>
  <c r="H338" i="1"/>
  <c r="I338" i="1"/>
  <c r="J338" i="1"/>
  <c r="K338" i="1"/>
  <c r="M338" i="1" s="1"/>
  <c r="G338" i="1"/>
  <c r="G337" i="1"/>
  <c r="G336" i="1"/>
  <c r="G335" i="1"/>
  <c r="G334" i="1"/>
  <c r="G333" i="1"/>
  <c r="G332" i="1"/>
  <c r="G331" i="1"/>
  <c r="G330" i="1"/>
  <c r="G329" i="1"/>
  <c r="G328" i="1"/>
  <c r="G327" i="1"/>
  <c r="D337" i="1"/>
  <c r="N123" i="1" s="1"/>
  <c r="E327" i="1"/>
  <c r="E328" i="1"/>
  <c r="E329" i="1"/>
  <c r="E330" i="1"/>
  <c r="E331" i="1"/>
  <c r="E332" i="1"/>
  <c r="E333" i="1"/>
  <c r="E334" i="1"/>
  <c r="E335" i="1"/>
  <c r="D336" i="1"/>
  <c r="N28" i="1" s="1"/>
  <c r="E336" i="1"/>
  <c r="E337" i="1"/>
  <c r="D338" i="1"/>
  <c r="N30" i="1" s="1"/>
  <c r="E338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L326" i="1"/>
  <c r="K326" i="1"/>
  <c r="J326" i="1"/>
  <c r="I326" i="1"/>
  <c r="H326" i="1"/>
  <c r="G326" i="1"/>
  <c r="E326" i="1"/>
  <c r="C326" i="1"/>
  <c r="F317" i="1"/>
  <c r="F316" i="1"/>
  <c r="M315" i="1"/>
  <c r="F315" i="1"/>
  <c r="M314" i="1"/>
  <c r="F314" i="1"/>
  <c r="M326" i="1"/>
  <c r="H159" i="1"/>
  <c r="D232" i="1"/>
  <c r="I172" i="1"/>
  <c r="E65" i="1"/>
  <c r="H266" i="1"/>
  <c r="H65" i="1"/>
  <c r="K185" i="1"/>
  <c r="C206" i="1"/>
  <c r="E253" i="1"/>
  <c r="L78" i="1"/>
  <c r="L91" i="1"/>
  <c r="C300" i="1"/>
  <c r="D300" i="1"/>
  <c r="N205" i="1"/>
  <c r="L313" i="1"/>
  <c r="K313" i="1"/>
  <c r="J313" i="1"/>
  <c r="I313" i="1"/>
  <c r="H313" i="1"/>
  <c r="G313" i="1"/>
  <c r="F313" i="1"/>
  <c r="C313" i="1"/>
  <c r="F304" i="1"/>
  <c r="F301" i="1"/>
  <c r="L300" i="1"/>
  <c r="K300" i="1"/>
  <c r="J300" i="1"/>
  <c r="I300" i="1"/>
  <c r="H300" i="1"/>
  <c r="G300" i="1"/>
  <c r="E300" i="1"/>
  <c r="M293" i="1"/>
  <c r="F290" i="1"/>
  <c r="M289" i="1"/>
  <c r="F289" i="1"/>
  <c r="M288" i="1"/>
  <c r="F288" i="1"/>
  <c r="G284" i="1"/>
  <c r="A283" i="1"/>
  <c r="L279" i="1"/>
  <c r="K279" i="1"/>
  <c r="J279" i="1"/>
  <c r="I279" i="1"/>
  <c r="H279" i="1"/>
  <c r="G279" i="1"/>
  <c r="D279" i="1"/>
  <c r="F279" i="1" s="1"/>
  <c r="C279" i="1"/>
  <c r="F269" i="1"/>
  <c r="F268" i="1"/>
  <c r="F267" i="1"/>
  <c r="L266" i="1"/>
  <c r="K266" i="1"/>
  <c r="J266" i="1"/>
  <c r="I266" i="1"/>
  <c r="G266" i="1"/>
  <c r="E266" i="1"/>
  <c r="D266" i="1"/>
  <c r="F266" i="1" s="1"/>
  <c r="M261" i="1"/>
  <c r="M259" i="1"/>
  <c r="M258" i="1"/>
  <c r="M257" i="1"/>
  <c r="F257" i="1"/>
  <c r="M256" i="1"/>
  <c r="F256" i="1"/>
  <c r="M255" i="1"/>
  <c r="F255" i="1"/>
  <c r="M254" i="1"/>
  <c r="F254" i="1"/>
  <c r="L253" i="1"/>
  <c r="K253" i="1"/>
  <c r="J253" i="1"/>
  <c r="I253" i="1"/>
  <c r="H253" i="1"/>
  <c r="G253" i="1"/>
  <c r="D253" i="1"/>
  <c r="F253" i="1" s="1"/>
  <c r="C253" i="1"/>
  <c r="M248" i="1"/>
  <c r="M246" i="1"/>
  <c r="F244" i="1"/>
  <c r="F243" i="1"/>
  <c r="M242" i="1"/>
  <c r="F242" i="1"/>
  <c r="M241" i="1"/>
  <c r="F241" i="1"/>
  <c r="G237" i="1"/>
  <c r="A236" i="1"/>
  <c r="L232" i="1"/>
  <c r="K232" i="1"/>
  <c r="M232" i="1" s="1"/>
  <c r="J232" i="1"/>
  <c r="I232" i="1"/>
  <c r="H232" i="1"/>
  <c r="G232" i="1"/>
  <c r="E232" i="1"/>
  <c r="C232" i="1"/>
  <c r="M226" i="1"/>
  <c r="M225" i="1"/>
  <c r="M221" i="1"/>
  <c r="F221" i="1"/>
  <c r="M220" i="1"/>
  <c r="F220" i="1"/>
  <c r="L219" i="1"/>
  <c r="K219" i="1"/>
  <c r="M219" i="1" s="1"/>
  <c r="J219" i="1"/>
  <c r="I219" i="1"/>
  <c r="H219" i="1"/>
  <c r="G219" i="1"/>
  <c r="E219" i="1"/>
  <c r="D219" i="1"/>
  <c r="C219" i="1"/>
  <c r="F215" i="1"/>
  <c r="M214" i="1"/>
  <c r="F214" i="1"/>
  <c r="M213" i="1"/>
  <c r="F213" i="1"/>
  <c r="M212" i="1"/>
  <c r="F212" i="1"/>
  <c r="M210" i="1"/>
  <c r="F210" i="1"/>
  <c r="F209" i="1"/>
  <c r="M208" i="1"/>
  <c r="F208" i="1"/>
  <c r="M207" i="1"/>
  <c r="F207" i="1"/>
  <c r="L206" i="1"/>
  <c r="K206" i="1"/>
  <c r="J206" i="1"/>
  <c r="I206" i="1"/>
  <c r="G206" i="1"/>
  <c r="E206" i="1"/>
  <c r="D206" i="1"/>
  <c r="M205" i="1"/>
  <c r="F205" i="1"/>
  <c r="M202" i="1"/>
  <c r="M201" i="1"/>
  <c r="M199" i="1"/>
  <c r="F199" i="1"/>
  <c r="F198" i="1"/>
  <c r="M197" i="1"/>
  <c r="F197" i="1"/>
  <c r="M196" i="1"/>
  <c r="F196" i="1"/>
  <c r="M195" i="1"/>
  <c r="F195" i="1"/>
  <c r="M194" i="1"/>
  <c r="F194" i="1"/>
  <c r="G190" i="1"/>
  <c r="A189" i="1"/>
  <c r="L185" i="1"/>
  <c r="M185" i="1" s="1"/>
  <c r="J185" i="1"/>
  <c r="I185" i="1"/>
  <c r="H185" i="1"/>
  <c r="G185" i="1"/>
  <c r="E185" i="1"/>
  <c r="C185" i="1"/>
  <c r="M180" i="1"/>
  <c r="M178" i="1"/>
  <c r="F176" i="1"/>
  <c r="F175" i="1"/>
  <c r="M174" i="1"/>
  <c r="F174" i="1"/>
  <c r="M173" i="1"/>
  <c r="F173" i="1"/>
  <c r="L172" i="1"/>
  <c r="K172" i="1"/>
  <c r="J172" i="1"/>
  <c r="H172" i="1"/>
  <c r="G172" i="1"/>
  <c r="E172" i="1"/>
  <c r="D172" i="1"/>
  <c r="F172" i="1" s="1"/>
  <c r="C172" i="1"/>
  <c r="M167" i="1"/>
  <c r="M165" i="1"/>
  <c r="F165" i="1"/>
  <c r="F164" i="1"/>
  <c r="M163" i="1"/>
  <c r="F163" i="1"/>
  <c r="M162" i="1"/>
  <c r="F162" i="1"/>
  <c r="M161" i="1"/>
  <c r="F161" i="1"/>
  <c r="M160" i="1"/>
  <c r="F160" i="1"/>
  <c r="L159" i="1"/>
  <c r="M159" i="1" s="1"/>
  <c r="K159" i="1"/>
  <c r="J159" i="1"/>
  <c r="I159" i="1"/>
  <c r="G159" i="1"/>
  <c r="E159" i="1"/>
  <c r="D159" i="1"/>
  <c r="C159" i="1"/>
  <c r="M154" i="1"/>
  <c r="M152" i="1"/>
  <c r="M150" i="1"/>
  <c r="F150" i="1"/>
  <c r="M149" i="1"/>
  <c r="F149" i="1"/>
  <c r="M147" i="1"/>
  <c r="F147" i="1"/>
  <c r="G143" i="1"/>
  <c r="A142" i="1"/>
  <c r="L138" i="1"/>
  <c r="K138" i="1"/>
  <c r="J138" i="1"/>
  <c r="I138" i="1"/>
  <c r="H138" i="1"/>
  <c r="G138" i="1"/>
  <c r="D138" i="1"/>
  <c r="F138" i="1" s="1"/>
  <c r="C138" i="1"/>
  <c r="M133" i="1"/>
  <c r="M131" i="1"/>
  <c r="F131" i="1"/>
  <c r="F130" i="1"/>
  <c r="F129" i="1"/>
  <c r="M128" i="1"/>
  <c r="F128" i="1"/>
  <c r="M127" i="1"/>
  <c r="F127" i="1"/>
  <c r="M126" i="1"/>
  <c r="F126" i="1"/>
  <c r="L125" i="1"/>
  <c r="K125" i="1"/>
  <c r="J125" i="1"/>
  <c r="I125" i="1"/>
  <c r="H125" i="1"/>
  <c r="G125" i="1"/>
  <c r="E125" i="1"/>
  <c r="D125" i="1"/>
  <c r="C125" i="1"/>
  <c r="M114" i="1"/>
  <c r="F114" i="1"/>
  <c r="M113" i="1"/>
  <c r="F113" i="1"/>
  <c r="L112" i="1"/>
  <c r="K112" i="1"/>
  <c r="J112" i="1"/>
  <c r="I112" i="1"/>
  <c r="H112" i="1"/>
  <c r="G112" i="1"/>
  <c r="E112" i="1"/>
  <c r="D112" i="1"/>
  <c r="C112" i="1"/>
  <c r="M107" i="1"/>
  <c r="M105" i="1"/>
  <c r="F103" i="1"/>
  <c r="M102" i="1"/>
  <c r="F102" i="1"/>
  <c r="M101" i="1"/>
  <c r="F101" i="1"/>
  <c r="M100" i="1"/>
  <c r="F100" i="1"/>
  <c r="G96" i="1"/>
  <c r="A95" i="1"/>
  <c r="K91" i="1"/>
  <c r="M91" i="1" s="1"/>
  <c r="J91" i="1"/>
  <c r="I91" i="1"/>
  <c r="H91" i="1"/>
  <c r="G91" i="1"/>
  <c r="E91" i="1"/>
  <c r="D91" i="1"/>
  <c r="C91" i="1"/>
  <c r="M86" i="1"/>
  <c r="M84" i="1"/>
  <c r="F84" i="1"/>
  <c r="F83" i="1"/>
  <c r="M82" i="1"/>
  <c r="F82" i="1"/>
  <c r="M81" i="1"/>
  <c r="F81" i="1"/>
  <c r="M80" i="1"/>
  <c r="F80" i="1"/>
  <c r="M79" i="1"/>
  <c r="F79" i="1"/>
  <c r="K78" i="1"/>
  <c r="M78" i="1" s="1"/>
  <c r="J78" i="1"/>
  <c r="I78" i="1"/>
  <c r="H78" i="1"/>
  <c r="G78" i="1"/>
  <c r="E78" i="1"/>
  <c r="D78" i="1"/>
  <c r="F78" i="1" s="1"/>
  <c r="C78" i="1"/>
  <c r="M73" i="1"/>
  <c r="M71" i="1"/>
  <c r="F69" i="1"/>
  <c r="F68" i="1"/>
  <c r="M67" i="1"/>
  <c r="F67" i="1"/>
  <c r="M66" i="1"/>
  <c r="F66" i="1"/>
  <c r="L65" i="1"/>
  <c r="M65" i="1" s="1"/>
  <c r="K65" i="1"/>
  <c r="J65" i="1"/>
  <c r="I65" i="1"/>
  <c r="G65" i="1"/>
  <c r="D65" i="1"/>
  <c r="F65" i="1" s="1"/>
  <c r="C65" i="1"/>
  <c r="M64" i="1"/>
  <c r="F64" i="1"/>
  <c r="M63" i="1"/>
  <c r="F63" i="1"/>
  <c r="F62" i="1"/>
  <c r="M61" i="1"/>
  <c r="F61" i="1"/>
  <c r="M60" i="1"/>
  <c r="F60" i="1"/>
  <c r="M59" i="1"/>
  <c r="F59" i="1"/>
  <c r="M58" i="1"/>
  <c r="M56" i="1"/>
  <c r="F56" i="1"/>
  <c r="M55" i="1"/>
  <c r="F55" i="1"/>
  <c r="M54" i="1"/>
  <c r="F54" i="1"/>
  <c r="M53" i="1"/>
  <c r="F53" i="1"/>
  <c r="G49" i="1"/>
  <c r="A48" i="1"/>
  <c r="L44" i="1"/>
  <c r="K44" i="1"/>
  <c r="M44" i="1" s="1"/>
  <c r="J44" i="1"/>
  <c r="I44" i="1"/>
  <c r="H44" i="1"/>
  <c r="G44" i="1"/>
  <c r="E44" i="1"/>
  <c r="D44" i="1"/>
  <c r="F44" i="1" s="1"/>
  <c r="C44" i="1"/>
  <c r="M42" i="1"/>
  <c r="F40" i="1"/>
  <c r="F39" i="1"/>
  <c r="M37" i="1"/>
  <c r="F37" i="1"/>
  <c r="M36" i="1"/>
  <c r="F36" i="1"/>
  <c r="M35" i="1"/>
  <c r="F35" i="1"/>
  <c r="M34" i="1"/>
  <c r="F34" i="1"/>
  <c r="M33" i="1"/>
  <c r="F33" i="1"/>
  <c r="M32" i="1"/>
  <c r="F32" i="1"/>
  <c r="L31" i="1"/>
  <c r="K31" i="1"/>
  <c r="J31" i="1"/>
  <c r="I31" i="1"/>
  <c r="H31" i="1"/>
  <c r="G31" i="1"/>
  <c r="E31" i="1"/>
  <c r="D31" i="1"/>
  <c r="C31" i="1"/>
  <c r="F27" i="1"/>
  <c r="M26" i="1"/>
  <c r="F26" i="1"/>
  <c r="F25" i="1"/>
  <c r="M24" i="1"/>
  <c r="F24" i="1"/>
  <c r="F23" i="1"/>
  <c r="M22" i="1"/>
  <c r="F22" i="1"/>
  <c r="M21" i="1"/>
  <c r="F21" i="1"/>
  <c r="M20" i="1"/>
  <c r="F20" i="1"/>
  <c r="M19" i="1"/>
  <c r="F19" i="1"/>
  <c r="L18" i="1"/>
  <c r="M18" i="1" s="1"/>
  <c r="K18" i="1"/>
  <c r="J18" i="1"/>
  <c r="I18" i="1"/>
  <c r="H18" i="1"/>
  <c r="G18" i="1"/>
  <c r="E18" i="1"/>
  <c r="D18" i="1"/>
  <c r="C18" i="1"/>
  <c r="M17" i="1"/>
  <c r="F17" i="1"/>
  <c r="F16" i="1"/>
  <c r="F15" i="1"/>
  <c r="M14" i="1"/>
  <c r="F14" i="1"/>
  <c r="M13" i="1"/>
  <c r="F13" i="1"/>
  <c r="M12" i="1"/>
  <c r="F12" i="1"/>
  <c r="M11" i="1"/>
  <c r="F11" i="1"/>
  <c r="M10" i="1"/>
  <c r="F10" i="1"/>
  <c r="M9" i="1"/>
  <c r="F9" i="1"/>
  <c r="M8" i="1"/>
  <c r="F8" i="1"/>
  <c r="M7" i="1"/>
  <c r="F7" i="1"/>
  <c r="M6" i="1"/>
  <c r="F6" i="1"/>
  <c r="F91" i="1"/>
  <c r="F206" i="1"/>
  <c r="F159" i="1"/>
  <c r="M313" i="1"/>
  <c r="F31" i="1"/>
  <c r="M125" i="1"/>
  <c r="F125" i="1"/>
  <c r="F300" i="1"/>
  <c r="F18" i="1" l="1"/>
  <c r="M300" i="1"/>
  <c r="M266" i="1"/>
  <c r="M172" i="1"/>
  <c r="M112" i="1"/>
  <c r="F112" i="1"/>
  <c r="M31" i="1"/>
  <c r="M206" i="1"/>
  <c r="F219" i="1"/>
  <c r="F185" i="1"/>
  <c r="F326" i="1"/>
  <c r="F19" i="3"/>
  <c r="F45" i="3"/>
  <c r="M136" i="3"/>
  <c r="M162" i="3"/>
  <c r="F162" i="3"/>
  <c r="M302" i="3"/>
  <c r="M328" i="3"/>
  <c r="F380" i="3"/>
  <c r="M427" i="3"/>
  <c r="M518" i="3"/>
  <c r="F530" i="3"/>
  <c r="M528" i="3"/>
  <c r="N426" i="3"/>
  <c r="M45" i="3"/>
  <c r="N163" i="3"/>
  <c r="N130" i="1"/>
  <c r="M527" i="3"/>
  <c r="M354" i="3"/>
  <c r="K563" i="3"/>
  <c r="F354" i="3"/>
  <c r="N10" i="3"/>
  <c r="N37" i="3"/>
  <c r="N75" i="3"/>
  <c r="N76" i="3"/>
  <c r="N155" i="3"/>
  <c r="N158" i="3"/>
  <c r="N165" i="3"/>
  <c r="N167" i="3"/>
  <c r="N190" i="3"/>
  <c r="N173" i="1"/>
  <c r="N178" i="1"/>
  <c r="F136" i="3"/>
  <c r="F302" i="3"/>
  <c r="F518" i="3"/>
  <c r="M58" i="3"/>
  <c r="M84" i="3"/>
  <c r="F84" i="3"/>
  <c r="M123" i="3"/>
  <c r="M149" i="3"/>
  <c r="F149" i="3"/>
  <c r="M367" i="3"/>
  <c r="M380" i="3"/>
  <c r="N421" i="3"/>
  <c r="N429" i="3"/>
  <c r="N498" i="3"/>
  <c r="F393" i="3"/>
  <c r="M253" i="1"/>
  <c r="F232" i="1"/>
  <c r="N241" i="1"/>
  <c r="N84" i="1"/>
  <c r="N244" i="1"/>
  <c r="N35" i="1"/>
  <c r="K531" i="3"/>
  <c r="N419" i="3"/>
  <c r="N430" i="3"/>
  <c r="N454" i="3"/>
  <c r="N456" i="3"/>
  <c r="N462" i="3"/>
  <c r="N463" i="3"/>
  <c r="N474" i="3"/>
  <c r="N475" i="3"/>
  <c r="N480" i="3"/>
  <c r="N482" i="3"/>
  <c r="N493" i="3"/>
  <c r="F529" i="3"/>
  <c r="M404" i="3"/>
  <c r="M213" i="3"/>
  <c r="N16" i="3"/>
  <c r="N81" i="3"/>
  <c r="N8" i="1"/>
  <c r="J339" i="1"/>
  <c r="N256" i="1"/>
  <c r="N36" i="1"/>
  <c r="M524" i="3"/>
  <c r="N477" i="3"/>
  <c r="N490" i="3"/>
  <c r="G406" i="3"/>
  <c r="I406" i="3"/>
  <c r="M400" i="3"/>
  <c r="M396" i="3"/>
  <c r="M394" i="3"/>
  <c r="N233" i="3"/>
  <c r="N272" i="3"/>
  <c r="N290" i="3"/>
  <c r="N304" i="3"/>
  <c r="M542" i="3"/>
  <c r="M212" i="3"/>
  <c r="N43" i="3"/>
  <c r="N47" i="3"/>
  <c r="H339" i="1"/>
  <c r="N6" i="1"/>
  <c r="N69" i="1"/>
  <c r="N37" i="1"/>
  <c r="N103" i="1"/>
  <c r="N195" i="1"/>
  <c r="N288" i="1"/>
  <c r="N160" i="1"/>
  <c r="M570" i="3"/>
  <c r="M526" i="3"/>
  <c r="M529" i="3"/>
  <c r="M530" i="3"/>
  <c r="M576" i="3"/>
  <c r="N425" i="3"/>
  <c r="N428" i="3"/>
  <c r="N441" i="3"/>
  <c r="N467" i="3"/>
  <c r="N506" i="3"/>
  <c r="K560" i="3"/>
  <c r="K586" i="3" s="1"/>
  <c r="F405" i="3"/>
  <c r="N7" i="3"/>
  <c r="N40" i="3"/>
  <c r="N53" i="3"/>
  <c r="N92" i="3"/>
  <c r="N105" i="3"/>
  <c r="N114" i="3"/>
  <c r="N115" i="3"/>
  <c r="N141" i="3"/>
  <c r="N176" i="3"/>
  <c r="F26" i="2"/>
  <c r="N68" i="1"/>
  <c r="M562" i="3"/>
  <c r="M558" i="3"/>
  <c r="M564" i="3"/>
  <c r="G26" i="6"/>
  <c r="I26" i="6" s="1"/>
  <c r="M522" i="3"/>
  <c r="M574" i="3"/>
  <c r="N417" i="3"/>
  <c r="N443" i="3"/>
  <c r="N495" i="3"/>
  <c r="E406" i="3"/>
  <c r="F404" i="3"/>
  <c r="F403" i="3"/>
  <c r="M211" i="3"/>
  <c r="N11" i="3"/>
  <c r="N21" i="3"/>
  <c r="N23" i="3"/>
  <c r="N36" i="3"/>
  <c r="N49" i="3"/>
  <c r="N56" i="3"/>
  <c r="N88" i="3"/>
  <c r="N127" i="3"/>
  <c r="N128" i="3"/>
  <c r="N153" i="3"/>
  <c r="N154" i="3"/>
  <c r="N166" i="3"/>
  <c r="N179" i="3"/>
  <c r="F27" i="2"/>
  <c r="N194" i="1"/>
  <c r="N207" i="1"/>
  <c r="N174" i="1"/>
  <c r="N176" i="1"/>
  <c r="N131" i="1"/>
  <c r="N212" i="1"/>
  <c r="N129" i="1"/>
  <c r="N197" i="1"/>
  <c r="N304" i="1"/>
  <c r="N7" i="1"/>
  <c r="N11" i="1"/>
  <c r="N272" i="1"/>
  <c r="M560" i="3"/>
  <c r="M398" i="3"/>
  <c r="K555" i="3"/>
  <c r="K581" i="3" s="1"/>
  <c r="K556" i="3"/>
  <c r="M556" i="3" s="1"/>
  <c r="E566" i="3"/>
  <c r="F398" i="3"/>
  <c r="L214" i="3"/>
  <c r="N13" i="3"/>
  <c r="N15" i="3"/>
  <c r="N25" i="3"/>
  <c r="N33" i="3"/>
  <c r="N41" i="3"/>
  <c r="N54" i="3"/>
  <c r="N66" i="3"/>
  <c r="N74" i="3"/>
  <c r="N80" i="3"/>
  <c r="N116" i="3"/>
  <c r="N124" i="3"/>
  <c r="N126" i="3"/>
  <c r="N131" i="3"/>
  <c r="N132" i="3"/>
  <c r="N137" i="3"/>
  <c r="N144" i="3"/>
  <c r="N170" i="3"/>
  <c r="N171" i="3"/>
  <c r="N182" i="3"/>
  <c r="N183" i="3"/>
  <c r="N194" i="3"/>
  <c r="N196" i="3"/>
  <c r="N147" i="1"/>
  <c r="N32" i="1"/>
  <c r="N100" i="1"/>
  <c r="N53" i="1"/>
  <c r="N19" i="1"/>
  <c r="N56" i="1"/>
  <c r="N210" i="1"/>
  <c r="N223" i="1"/>
  <c r="N26" i="1"/>
  <c r="N60" i="1"/>
  <c r="N214" i="1"/>
  <c r="N165" i="1"/>
  <c r="N105" i="1"/>
  <c r="N199" i="1"/>
  <c r="N270" i="1"/>
  <c r="N291" i="1"/>
  <c r="N82" i="1"/>
  <c r="N150" i="1"/>
  <c r="N54" i="1"/>
  <c r="N167" i="1"/>
  <c r="N126" i="1"/>
  <c r="N113" i="1"/>
  <c r="N267" i="1"/>
  <c r="N79" i="1"/>
  <c r="N289" i="1"/>
  <c r="N24" i="1"/>
  <c r="F334" i="1"/>
  <c r="F332" i="1"/>
  <c r="F330" i="1"/>
  <c r="F328" i="1"/>
  <c r="N9" i="3"/>
  <c r="N14" i="3"/>
  <c r="N17" i="3"/>
  <c r="N18" i="3"/>
  <c r="N22" i="3"/>
  <c r="N27" i="3"/>
  <c r="N35" i="3"/>
  <c r="N48" i="3"/>
  <c r="N52" i="3"/>
  <c r="N60" i="3"/>
  <c r="N61" i="3"/>
  <c r="N64" i="3"/>
  <c r="N72" i="3"/>
  <c r="N79" i="3"/>
  <c r="N86" i="3"/>
  <c r="N90" i="3"/>
  <c r="N111" i="3"/>
  <c r="N113" i="3"/>
  <c r="N118" i="3"/>
  <c r="N134" i="3"/>
  <c r="N139" i="3"/>
  <c r="N142" i="3"/>
  <c r="N150" i="3"/>
  <c r="N152" i="3"/>
  <c r="N157" i="3"/>
  <c r="N168" i="3"/>
  <c r="N178" i="3"/>
  <c r="F211" i="3"/>
  <c r="F212" i="3"/>
  <c r="F213" i="3"/>
  <c r="D214" i="3"/>
  <c r="N203" i="3" s="1"/>
  <c r="N542" i="3" s="1"/>
  <c r="M551" i="3"/>
  <c r="M205" i="3"/>
  <c r="H214" i="3"/>
  <c r="M563" i="3"/>
  <c r="M393" i="3"/>
  <c r="M402" i="3"/>
  <c r="N229" i="3"/>
  <c r="N243" i="3"/>
  <c r="N270" i="3"/>
  <c r="N336" i="3"/>
  <c r="N343" i="3"/>
  <c r="N344" i="3"/>
  <c r="N345" i="3"/>
  <c r="N347" i="3"/>
  <c r="D555" i="3"/>
  <c r="D564" i="3"/>
  <c r="D590" i="3" s="1"/>
  <c r="D565" i="3"/>
  <c r="F565" i="3" s="1"/>
  <c r="D561" i="3"/>
  <c r="F561" i="3" s="1"/>
  <c r="M138" i="1"/>
  <c r="N215" i="1"/>
  <c r="N198" i="1"/>
  <c r="N81" i="1"/>
  <c r="N10" i="1"/>
  <c r="N104" i="1"/>
  <c r="C339" i="1"/>
  <c r="B26" i="5"/>
  <c r="C26" i="5"/>
  <c r="J566" i="3"/>
  <c r="H566" i="3"/>
  <c r="J589" i="3"/>
  <c r="G589" i="3"/>
  <c r="I589" i="3"/>
  <c r="G339" i="1"/>
  <c r="M337" i="1"/>
  <c r="M335" i="1"/>
  <c r="M333" i="1"/>
  <c r="M331" i="1"/>
  <c r="M329" i="1"/>
  <c r="M327" i="1"/>
  <c r="N166" i="1"/>
  <c r="N211" i="1"/>
  <c r="N243" i="1"/>
  <c r="N222" i="1"/>
  <c r="N162" i="1"/>
  <c r="N148" i="1"/>
  <c r="N242" i="1"/>
  <c r="N67" i="1"/>
  <c r="N57" i="1"/>
  <c r="N29" i="1"/>
  <c r="N21" i="1"/>
  <c r="N83" i="1"/>
  <c r="N128" i="1"/>
  <c r="N177" i="1"/>
  <c r="N59" i="1"/>
  <c r="N320" i="1"/>
  <c r="M521" i="3"/>
  <c r="M523" i="3"/>
  <c r="M525" i="3"/>
  <c r="I531" i="3"/>
  <c r="M568" i="3"/>
  <c r="M572" i="3"/>
  <c r="N420" i="3"/>
  <c r="N433" i="3"/>
  <c r="N434" i="3"/>
  <c r="N446" i="3"/>
  <c r="N460" i="3"/>
  <c r="N472" i="3"/>
  <c r="N486" i="3"/>
  <c r="N511" i="3"/>
  <c r="N512" i="3"/>
  <c r="L566" i="3"/>
  <c r="K406" i="3"/>
  <c r="H406" i="3"/>
  <c r="L406" i="3"/>
  <c r="G554" i="3"/>
  <c r="G566" i="3" s="1"/>
  <c r="I554" i="3"/>
  <c r="I566" i="3" s="1"/>
  <c r="K561" i="3"/>
  <c r="M561" i="3" s="1"/>
  <c r="K559" i="3"/>
  <c r="M559" i="3" s="1"/>
  <c r="K557" i="3"/>
  <c r="M557" i="3" s="1"/>
  <c r="K554" i="3"/>
  <c r="N227" i="3"/>
  <c r="N238" i="3"/>
  <c r="N268" i="3"/>
  <c r="N277" i="3"/>
  <c r="N316" i="3"/>
  <c r="N319" i="3"/>
  <c r="N321" i="3"/>
  <c r="J581" i="3"/>
  <c r="M203" i="3"/>
  <c r="J214" i="3"/>
  <c r="G581" i="3"/>
  <c r="I581" i="3"/>
  <c r="F542" i="3"/>
  <c r="N8" i="3"/>
  <c r="N12" i="3"/>
  <c r="N20" i="3"/>
  <c r="N34" i="3"/>
  <c r="N38" i="3"/>
  <c r="N46" i="3"/>
  <c r="N51" i="3"/>
  <c r="N59" i="3"/>
  <c r="N73" i="3"/>
  <c r="N77" i="3"/>
  <c r="N85" i="3"/>
  <c r="N98" i="3"/>
  <c r="N103" i="3"/>
  <c r="N112" i="3"/>
  <c r="N125" i="3"/>
  <c r="N129" i="3"/>
  <c r="N138" i="3"/>
  <c r="N151" i="3"/>
  <c r="N164" i="3"/>
  <c r="N177" i="3"/>
  <c r="N181" i="3"/>
  <c r="N189" i="3"/>
  <c r="F203" i="3"/>
  <c r="N14" i="1"/>
  <c r="N25" i="1"/>
  <c r="F331" i="1"/>
  <c r="N271" i="1"/>
  <c r="N23" i="1"/>
  <c r="N164" i="1"/>
  <c r="N34" i="1"/>
  <c r="N175" i="1"/>
  <c r="N102" i="1"/>
  <c r="N303" i="1"/>
  <c r="N290" i="1"/>
  <c r="N62" i="1"/>
  <c r="N269" i="1"/>
  <c r="N196" i="1"/>
  <c r="N149" i="1"/>
  <c r="N27" i="1"/>
  <c r="N209" i="1"/>
  <c r="N213" i="1"/>
  <c r="N61" i="1"/>
  <c r="N12" i="1"/>
  <c r="N55" i="1"/>
  <c r="N168" i="1"/>
  <c r="F335" i="1"/>
  <c r="F333" i="1"/>
  <c r="F329" i="1"/>
  <c r="N318" i="1"/>
  <c r="J590" i="3"/>
  <c r="I591" i="3"/>
  <c r="G579" i="3"/>
  <c r="H567" i="3"/>
  <c r="H579" i="3" s="1"/>
  <c r="H531" i="3"/>
  <c r="I579" i="3"/>
  <c r="J567" i="3"/>
  <c r="J579" i="3" s="1"/>
  <c r="J531" i="3"/>
  <c r="L567" i="3"/>
  <c r="L579" i="3" s="1"/>
  <c r="L531" i="3"/>
  <c r="M531" i="3" s="1"/>
  <c r="K579" i="3"/>
  <c r="M579" i="3" s="1"/>
  <c r="M519" i="3"/>
  <c r="G531" i="3"/>
  <c r="M577" i="3"/>
  <c r="K590" i="3"/>
  <c r="G591" i="3"/>
  <c r="M575" i="3"/>
  <c r="M573" i="3"/>
  <c r="M571" i="3"/>
  <c r="M569" i="3"/>
  <c r="H590" i="3"/>
  <c r="L590" i="3"/>
  <c r="H591" i="3"/>
  <c r="J591" i="3"/>
  <c r="H581" i="3"/>
  <c r="H589" i="3"/>
  <c r="E581" i="3"/>
  <c r="F578" i="3"/>
  <c r="C585" i="3"/>
  <c r="C567" i="3"/>
  <c r="C579" i="3" s="1"/>
  <c r="C531" i="3"/>
  <c r="E572" i="3"/>
  <c r="F572" i="3" s="1"/>
  <c r="F524" i="3"/>
  <c r="E567" i="3"/>
  <c r="F567" i="3" s="1"/>
  <c r="E531" i="3"/>
  <c r="F519" i="3"/>
  <c r="D574" i="3"/>
  <c r="F574" i="3" s="1"/>
  <c r="F526" i="3"/>
  <c r="N461" i="3"/>
  <c r="N448" i="3"/>
  <c r="N435" i="3"/>
  <c r="N422" i="3"/>
  <c r="D570" i="3"/>
  <c r="F522" i="3"/>
  <c r="N444" i="3"/>
  <c r="N431" i="3"/>
  <c r="N418" i="3"/>
  <c r="N457" i="3"/>
  <c r="N470" i="3"/>
  <c r="N483" i="3"/>
  <c r="N496" i="3"/>
  <c r="N500" i="3"/>
  <c r="N509" i="3"/>
  <c r="N513" i="3"/>
  <c r="D531" i="3"/>
  <c r="D568" i="3"/>
  <c r="F568" i="3" s="1"/>
  <c r="F520" i="3"/>
  <c r="N481" i="3"/>
  <c r="N468" i="3"/>
  <c r="N455" i="3"/>
  <c r="N442" i="3"/>
  <c r="N416" i="3"/>
  <c r="C589" i="3"/>
  <c r="D576" i="3"/>
  <c r="F576" i="3" s="1"/>
  <c r="F528" i="3"/>
  <c r="F577" i="3"/>
  <c r="C586" i="3"/>
  <c r="E573" i="3"/>
  <c r="F573" i="3" s="1"/>
  <c r="F525" i="3"/>
  <c r="E569" i="3"/>
  <c r="F569" i="3" s="1"/>
  <c r="F521" i="3"/>
  <c r="D575" i="3"/>
  <c r="F575" i="3" s="1"/>
  <c r="F527" i="3"/>
  <c r="N501" i="3"/>
  <c r="N423" i="3"/>
  <c r="D571" i="3"/>
  <c r="F571" i="3" s="1"/>
  <c r="F523" i="3"/>
  <c r="N484" i="3"/>
  <c r="N471" i="3"/>
  <c r="C590" i="3"/>
  <c r="C581" i="3"/>
  <c r="C591" i="3"/>
  <c r="C587" i="3"/>
  <c r="C583" i="3"/>
  <c r="G590" i="3"/>
  <c r="I590" i="3"/>
  <c r="L591" i="3"/>
  <c r="M405" i="3"/>
  <c r="L581" i="3"/>
  <c r="L589" i="3"/>
  <c r="G588" i="3"/>
  <c r="G587" i="3"/>
  <c r="G586" i="3"/>
  <c r="G585" i="3"/>
  <c r="G584" i="3"/>
  <c r="G583" i="3"/>
  <c r="G582" i="3"/>
  <c r="H588" i="3"/>
  <c r="H587" i="3"/>
  <c r="H586" i="3"/>
  <c r="H585" i="3"/>
  <c r="H584" i="3"/>
  <c r="H583" i="3"/>
  <c r="H582" i="3"/>
  <c r="I588" i="3"/>
  <c r="I587" i="3"/>
  <c r="I586" i="3"/>
  <c r="I585" i="3"/>
  <c r="I584" i="3"/>
  <c r="I583" i="3"/>
  <c r="I582" i="3"/>
  <c r="J588" i="3"/>
  <c r="J587" i="3"/>
  <c r="J586" i="3"/>
  <c r="J585" i="3"/>
  <c r="J584" i="3"/>
  <c r="J583" i="3"/>
  <c r="J582" i="3"/>
  <c r="L588" i="3"/>
  <c r="L587" i="3"/>
  <c r="L586" i="3"/>
  <c r="L585" i="3"/>
  <c r="L584" i="3"/>
  <c r="L582" i="3"/>
  <c r="F555" i="3"/>
  <c r="D589" i="3"/>
  <c r="F563" i="3"/>
  <c r="D585" i="3"/>
  <c r="F559" i="3"/>
  <c r="D583" i="3"/>
  <c r="F557" i="3"/>
  <c r="D580" i="3"/>
  <c r="F554" i="3"/>
  <c r="C556" i="3"/>
  <c r="C566" i="3" s="1"/>
  <c r="C406" i="3"/>
  <c r="F402" i="3"/>
  <c r="N363" i="3"/>
  <c r="N350" i="3"/>
  <c r="F401" i="3"/>
  <c r="N349" i="3"/>
  <c r="N310" i="3"/>
  <c r="N297" i="3"/>
  <c r="N284" i="3"/>
  <c r="F400" i="3"/>
  <c r="N361" i="3"/>
  <c r="N322" i="3"/>
  <c r="F399" i="3"/>
  <c r="N334" i="3"/>
  <c r="N308" i="3"/>
  <c r="F397" i="3"/>
  <c r="N358" i="3"/>
  <c r="F396" i="3"/>
  <c r="N357" i="3"/>
  <c r="N318" i="3"/>
  <c r="F395" i="3"/>
  <c r="N356" i="3"/>
  <c r="N317" i="3"/>
  <c r="N291" i="3"/>
  <c r="N278" i="3"/>
  <c r="F394" i="3"/>
  <c r="N342" i="3"/>
  <c r="N329" i="3"/>
  <c r="N303" i="3"/>
  <c r="N226" i="3"/>
  <c r="N228" i="3"/>
  <c r="N230" i="3"/>
  <c r="N232" i="3"/>
  <c r="N236" i="3"/>
  <c r="N239" i="3"/>
  <c r="N240" i="3"/>
  <c r="N241" i="3"/>
  <c r="N244" i="3"/>
  <c r="N251" i="3"/>
  <c r="N254" i="3"/>
  <c r="N258" i="3"/>
  <c r="N265" i="3"/>
  <c r="N266" i="3"/>
  <c r="N267" i="3"/>
  <c r="N269" i="3"/>
  <c r="N271" i="3"/>
  <c r="N275" i="3"/>
  <c r="N280" i="3"/>
  <c r="N282" i="3"/>
  <c r="N292" i="3"/>
  <c r="N293" i="3"/>
  <c r="N294" i="3"/>
  <c r="N295" i="3"/>
  <c r="N323" i="3"/>
  <c r="N324" i="3"/>
  <c r="N330" i="3"/>
  <c r="N360" i="3"/>
  <c r="N374" i="3"/>
  <c r="D406" i="3"/>
  <c r="N397" i="3" s="1"/>
  <c r="N557" i="3" s="1"/>
  <c r="C588" i="3"/>
  <c r="C584" i="3"/>
  <c r="D562" i="3"/>
  <c r="D560" i="3"/>
  <c r="D558" i="3"/>
  <c r="D556" i="3"/>
  <c r="K589" i="3"/>
  <c r="M550" i="3"/>
  <c r="K591" i="3"/>
  <c r="M552" i="3"/>
  <c r="H553" i="3"/>
  <c r="J553" i="3"/>
  <c r="L583" i="3"/>
  <c r="M544" i="3"/>
  <c r="L553" i="3"/>
  <c r="M541" i="3"/>
  <c r="M202" i="3"/>
  <c r="M207" i="3"/>
  <c r="G214" i="3"/>
  <c r="I214" i="3"/>
  <c r="K214" i="3"/>
  <c r="E589" i="3"/>
  <c r="F550" i="3"/>
  <c r="E591" i="3"/>
  <c r="F552" i="3"/>
  <c r="E590" i="3"/>
  <c r="F551" i="3"/>
  <c r="D553" i="3"/>
  <c r="F25" i="2"/>
  <c r="N16" i="1"/>
  <c r="F337" i="1"/>
  <c r="N63" i="1"/>
  <c r="N204" i="1"/>
  <c r="N15" i="1"/>
  <c r="F336" i="1"/>
  <c r="D339" i="1"/>
  <c r="N313" i="1" s="1"/>
  <c r="K339" i="1"/>
  <c r="I339" i="1"/>
  <c r="L339" i="1"/>
  <c r="N324" i="1"/>
  <c r="N311" i="1"/>
  <c r="N307" i="1"/>
  <c r="N298" i="1"/>
  <c r="N294" i="1"/>
  <c r="N277" i="1"/>
  <c r="N273" i="1"/>
  <c r="N262" i="1"/>
  <c r="N258" i="1"/>
  <c r="N249" i="1"/>
  <c r="N245" i="1"/>
  <c r="N228" i="1"/>
  <c r="N224" i="1"/>
  <c r="N203" i="1"/>
  <c r="N157" i="1"/>
  <c r="N153" i="1"/>
  <c r="N136" i="1"/>
  <c r="N132" i="1"/>
  <c r="N108" i="1"/>
  <c r="N89" i="1"/>
  <c r="N85" i="1"/>
  <c r="N74" i="1"/>
  <c r="N70" i="1"/>
  <c r="N40" i="1"/>
  <c r="N322" i="1"/>
  <c r="N309" i="1"/>
  <c r="N305" i="1"/>
  <c r="N296" i="1"/>
  <c r="N292" i="1"/>
  <c r="N275" i="1"/>
  <c r="N264" i="1"/>
  <c r="N260" i="1"/>
  <c r="N251" i="1"/>
  <c r="N247" i="1"/>
  <c r="N230" i="1"/>
  <c r="N226" i="1"/>
  <c r="N217" i="1"/>
  <c r="N182" i="1"/>
  <c r="N169" i="1"/>
  <c r="N155" i="1"/>
  <c r="N151" i="1"/>
  <c r="N134" i="1"/>
  <c r="N122" i="1"/>
  <c r="N110" i="1"/>
  <c r="N106" i="1"/>
  <c r="N87" i="1"/>
  <c r="N76" i="1"/>
  <c r="N72" i="1"/>
  <c r="N42" i="1"/>
  <c r="N38" i="1"/>
  <c r="G553" i="3"/>
  <c r="I553" i="3"/>
  <c r="K588" i="3"/>
  <c r="M549" i="3"/>
  <c r="M548" i="3"/>
  <c r="M547" i="3"/>
  <c r="M546" i="3"/>
  <c r="K584" i="3"/>
  <c r="M545" i="3"/>
  <c r="K582" i="3"/>
  <c r="M543" i="3"/>
  <c r="K553" i="3"/>
  <c r="M204" i="3"/>
  <c r="M206" i="3"/>
  <c r="M208" i="3"/>
  <c r="M210" i="3"/>
  <c r="C553" i="3"/>
  <c r="E588" i="3"/>
  <c r="F549" i="3"/>
  <c r="E587" i="3"/>
  <c r="F548" i="3"/>
  <c r="F547" i="3"/>
  <c r="F546" i="3"/>
  <c r="E584" i="3"/>
  <c r="F545" i="3"/>
  <c r="E583" i="3"/>
  <c r="F544" i="3"/>
  <c r="F543" i="3"/>
  <c r="E553" i="3"/>
  <c r="F541" i="3"/>
  <c r="F202" i="3"/>
  <c r="F204" i="3"/>
  <c r="F205" i="3"/>
  <c r="F206" i="3"/>
  <c r="F207" i="3"/>
  <c r="F208" i="3"/>
  <c r="F209" i="3"/>
  <c r="F210" i="3"/>
  <c r="C214" i="3"/>
  <c r="E214" i="3"/>
  <c r="N43" i="1"/>
  <c r="N77" i="1"/>
  <c r="N90" i="1"/>
  <c r="N111" i="1"/>
  <c r="N137" i="1"/>
  <c r="N158" i="1"/>
  <c r="N218" i="1"/>
  <c r="N231" i="1"/>
  <c r="N252" i="1"/>
  <c r="N265" i="1"/>
  <c r="N278" i="1"/>
  <c r="N299" i="1"/>
  <c r="N312" i="1"/>
  <c r="N325" i="1"/>
  <c r="F338" i="1"/>
  <c r="N64" i="1"/>
  <c r="N17" i="1"/>
  <c r="E339" i="1"/>
  <c r="N315" i="1"/>
  <c r="N127" i="1"/>
  <c r="N208" i="1"/>
  <c r="N302" i="1"/>
  <c r="N80" i="1"/>
  <c r="N184" i="1"/>
  <c r="N124" i="1"/>
  <c r="N101" i="1"/>
  <c r="N114" i="1"/>
  <c r="N20" i="1"/>
  <c r="N255" i="1"/>
  <c r="N268" i="1"/>
  <c r="N161" i="1"/>
  <c r="N221" i="1"/>
  <c r="N39" i="1"/>
  <c r="N73" i="1"/>
  <c r="N86" i="1"/>
  <c r="N107" i="1"/>
  <c r="N133" i="1"/>
  <c r="N154" i="1"/>
  <c r="N227" i="1"/>
  <c r="N248" i="1"/>
  <c r="N261" i="1"/>
  <c r="N274" i="1"/>
  <c r="N295" i="1"/>
  <c r="N308" i="1"/>
  <c r="N321" i="1"/>
  <c r="N13" i="1"/>
  <c r="N71" i="1"/>
  <c r="N152" i="1"/>
  <c r="N225" i="1"/>
  <c r="N246" i="1"/>
  <c r="N259" i="1"/>
  <c r="N293" i="1"/>
  <c r="N306" i="1"/>
  <c r="N319" i="1"/>
  <c r="N58" i="1"/>
  <c r="N317" i="1"/>
  <c r="N9" i="1"/>
  <c r="N163" i="1"/>
  <c r="N22" i="1"/>
  <c r="N301" i="1"/>
  <c r="N220" i="1"/>
  <c r="F327" i="1"/>
  <c r="N66" i="1"/>
  <c r="N254" i="1"/>
  <c r="N201" i="1"/>
  <c r="N171" i="1"/>
  <c r="N120" i="1"/>
  <c r="N116" i="1"/>
  <c r="N323" i="1"/>
  <c r="N310" i="1"/>
  <c r="N297" i="1"/>
  <c r="N276" i="1"/>
  <c r="N263" i="1"/>
  <c r="N250" i="1"/>
  <c r="N229" i="1"/>
  <c r="N216" i="1"/>
  <c r="N202" i="1"/>
  <c r="N200" i="1"/>
  <c r="N183" i="1"/>
  <c r="N181" i="1"/>
  <c r="N179" i="1"/>
  <c r="N170" i="1"/>
  <c r="N156" i="1"/>
  <c r="N135" i="1"/>
  <c r="N109" i="1"/>
  <c r="N88" i="1"/>
  <c r="N75" i="1"/>
  <c r="N41" i="1"/>
  <c r="E580" i="3" l="1"/>
  <c r="F580" i="3" s="1"/>
  <c r="E582" i="3"/>
  <c r="E585" i="3"/>
  <c r="F585" i="3" s="1"/>
  <c r="E586" i="3"/>
  <c r="C580" i="3"/>
  <c r="H580" i="3"/>
  <c r="G580" i="3"/>
  <c r="G592" i="3" s="1"/>
  <c r="D591" i="3"/>
  <c r="F591" i="3" s="1"/>
  <c r="N210" i="3"/>
  <c r="N549" i="3" s="1"/>
  <c r="F564" i="3"/>
  <c r="N206" i="3"/>
  <c r="N545" i="3" s="1"/>
  <c r="M555" i="3"/>
  <c r="F214" i="3"/>
  <c r="N208" i="3"/>
  <c r="N547" i="3" s="1"/>
  <c r="N204" i="3"/>
  <c r="N543" i="3" s="1"/>
  <c r="N201" i="3"/>
  <c r="N188" i="3"/>
  <c r="N84" i="3"/>
  <c r="N58" i="3"/>
  <c r="N212" i="3"/>
  <c r="N551" i="3" s="1"/>
  <c r="F589" i="3"/>
  <c r="D581" i="3"/>
  <c r="F581" i="3" s="1"/>
  <c r="D587" i="3"/>
  <c r="F587" i="3" s="1"/>
  <c r="M589" i="3"/>
  <c r="M591" i="3"/>
  <c r="F553" i="3"/>
  <c r="F590" i="3"/>
  <c r="M214" i="3"/>
  <c r="M590" i="3"/>
  <c r="M582" i="3"/>
  <c r="M588" i="3"/>
  <c r="N211" i="3"/>
  <c r="N550" i="3" s="1"/>
  <c r="N209" i="3"/>
  <c r="N548" i="3" s="1"/>
  <c r="N207" i="3"/>
  <c r="N546" i="3" s="1"/>
  <c r="N205" i="3"/>
  <c r="N544" i="3" s="1"/>
  <c r="N45" i="3"/>
  <c r="N19" i="3"/>
  <c r="K587" i="3"/>
  <c r="M587" i="3" s="1"/>
  <c r="K583" i="3"/>
  <c r="M583" i="3" s="1"/>
  <c r="N214" i="3"/>
  <c r="N553" i="3" s="1"/>
  <c r="N149" i="3"/>
  <c r="N110" i="3"/>
  <c r="N71" i="3"/>
  <c r="N213" i="3"/>
  <c r="N552" i="3" s="1"/>
  <c r="N202" i="3"/>
  <c r="N541" i="3" s="1"/>
  <c r="N175" i="3"/>
  <c r="N162" i="3"/>
  <c r="N136" i="3"/>
  <c r="N32" i="3"/>
  <c r="N123" i="3"/>
  <c r="N97" i="3"/>
  <c r="M553" i="3"/>
  <c r="F583" i="3"/>
  <c r="N326" i="1"/>
  <c r="N328" i="1"/>
  <c r="F339" i="1"/>
  <c r="K566" i="3"/>
  <c r="M566" i="3" s="1"/>
  <c r="M554" i="3"/>
  <c r="M406" i="3"/>
  <c r="K580" i="3"/>
  <c r="M584" i="3"/>
  <c r="K585" i="3"/>
  <c r="M585" i="3" s="1"/>
  <c r="M586" i="3"/>
  <c r="I580" i="3"/>
  <c r="I592" i="3" s="1"/>
  <c r="N403" i="3"/>
  <c r="N563" i="3" s="1"/>
  <c r="N399" i="3"/>
  <c r="N559" i="3" s="1"/>
  <c r="N395" i="3"/>
  <c r="N555" i="3" s="1"/>
  <c r="N405" i="3"/>
  <c r="N565" i="3" s="1"/>
  <c r="N401" i="3"/>
  <c r="N561" i="3" s="1"/>
  <c r="L580" i="3"/>
  <c r="L592" i="3" s="1"/>
  <c r="J580" i="3"/>
  <c r="J592" i="3" s="1"/>
  <c r="H592" i="3"/>
  <c r="M581" i="3"/>
  <c r="M567" i="3"/>
  <c r="N531" i="3"/>
  <c r="N579" i="3" s="1"/>
  <c r="N518" i="3"/>
  <c r="N505" i="3"/>
  <c r="N492" i="3"/>
  <c r="F531" i="3"/>
  <c r="N440" i="3"/>
  <c r="N530" i="3"/>
  <c r="N578" i="3" s="1"/>
  <c r="N529" i="3"/>
  <c r="N577" i="3" s="1"/>
  <c r="N528" i="3"/>
  <c r="N576" i="3" s="1"/>
  <c r="N527" i="3"/>
  <c r="N575" i="3" s="1"/>
  <c r="N526" i="3"/>
  <c r="N574" i="3" s="1"/>
  <c r="N525" i="3"/>
  <c r="N573" i="3" s="1"/>
  <c r="N524" i="3"/>
  <c r="N572" i="3" s="1"/>
  <c r="N523" i="3"/>
  <c r="N571" i="3" s="1"/>
  <c r="N522" i="3"/>
  <c r="N570" i="3" s="1"/>
  <c r="N521" i="3"/>
  <c r="N569" i="3" s="1"/>
  <c r="N520" i="3"/>
  <c r="N568" i="3" s="1"/>
  <c r="N519" i="3"/>
  <c r="N567" i="3" s="1"/>
  <c r="N479" i="3"/>
  <c r="N466" i="3"/>
  <c r="N453" i="3"/>
  <c r="N427" i="3"/>
  <c r="E579" i="3"/>
  <c r="F570" i="3"/>
  <c r="D579" i="3"/>
  <c r="F579" i="3" s="1"/>
  <c r="D584" i="3"/>
  <c r="F558" i="3"/>
  <c r="D588" i="3"/>
  <c r="F562" i="3"/>
  <c r="D582" i="3"/>
  <c r="F556" i="3"/>
  <c r="D566" i="3"/>
  <c r="F566" i="3" s="1"/>
  <c r="D586" i="3"/>
  <c r="F560" i="3"/>
  <c r="N393" i="3"/>
  <c r="N406" i="3"/>
  <c r="N566" i="3" s="1"/>
  <c r="N380" i="3"/>
  <c r="N341" i="3"/>
  <c r="N328" i="3"/>
  <c r="N302" i="3"/>
  <c r="F406" i="3"/>
  <c r="N367" i="3"/>
  <c r="N250" i="3"/>
  <c r="N354" i="3"/>
  <c r="N315" i="3"/>
  <c r="N289" i="3"/>
  <c r="N276" i="3"/>
  <c r="N263" i="3"/>
  <c r="N237" i="3"/>
  <c r="N404" i="3"/>
  <c r="N564" i="3" s="1"/>
  <c r="N402" i="3"/>
  <c r="N562" i="3" s="1"/>
  <c r="N400" i="3"/>
  <c r="N560" i="3" s="1"/>
  <c r="N398" i="3"/>
  <c r="N558" i="3" s="1"/>
  <c r="N396" i="3"/>
  <c r="N556" i="3" s="1"/>
  <c r="N394" i="3"/>
  <c r="N554" i="3" s="1"/>
  <c r="C582" i="3"/>
  <c r="C592" i="3" s="1"/>
  <c r="N331" i="1"/>
  <c r="N335" i="1"/>
  <c r="N330" i="1"/>
  <c r="N338" i="1"/>
  <c r="N332" i="1"/>
  <c r="N336" i="1"/>
  <c r="N18" i="1"/>
  <c r="N232" i="1"/>
  <c r="N138" i="1"/>
  <c r="N219" i="1"/>
  <c r="N65" i="1"/>
  <c r="N329" i="1"/>
  <c r="N91" i="1"/>
  <c r="N159" i="1"/>
  <c r="N44" i="1"/>
  <c r="N206" i="1"/>
  <c r="N125" i="1"/>
  <c r="N333" i="1"/>
  <c r="N279" i="1"/>
  <c r="N112" i="1"/>
  <c r="N31" i="1"/>
  <c r="N334" i="1"/>
  <c r="N337" i="1"/>
  <c r="N300" i="1"/>
  <c r="N253" i="1"/>
  <c r="N327" i="1"/>
  <c r="N172" i="1"/>
  <c r="N266" i="1"/>
  <c r="N185" i="1"/>
  <c r="N78" i="1"/>
  <c r="M339" i="1"/>
  <c r="E592" i="3"/>
  <c r="K592" i="3" l="1"/>
  <c r="M580" i="3"/>
  <c r="M592" i="3"/>
  <c r="D592" i="3"/>
  <c r="N584" i="3" s="1"/>
  <c r="F588" i="3"/>
  <c r="F584" i="3"/>
  <c r="F586" i="3"/>
  <c r="F582" i="3"/>
  <c r="N586" i="3" l="1"/>
  <c r="N581" i="3"/>
  <c r="N591" i="3"/>
  <c r="N592" i="3"/>
  <c r="N580" i="3"/>
  <c r="N589" i="3"/>
  <c r="N590" i="3"/>
  <c r="N587" i="3"/>
  <c r="N585" i="3"/>
  <c r="N583" i="3"/>
  <c r="F592" i="3"/>
  <c r="N588" i="3"/>
  <c r="N582" i="3"/>
</calcChain>
</file>

<file path=xl/sharedStrings.xml><?xml version="1.0" encoding="utf-8"?>
<sst xmlns="http://schemas.openxmlformats.org/spreadsheetml/2006/main" count="1389" uniqueCount="138">
  <si>
    <t>财字1号表</t>
  </si>
  <si>
    <t xml:space="preserve">  单位：万元</t>
  </si>
  <si>
    <t>人保财险</t>
  </si>
  <si>
    <t xml:space="preserve">       项</t>
  </si>
  <si>
    <t>保　费　收　入</t>
  </si>
  <si>
    <t>承  保 情 况</t>
  </si>
  <si>
    <t>理 赔 情 况</t>
  </si>
  <si>
    <t>市场份额</t>
  </si>
  <si>
    <t>险             目</t>
  </si>
  <si>
    <t>当月</t>
  </si>
  <si>
    <t>本年累计</t>
  </si>
  <si>
    <t>同期累计</t>
  </si>
  <si>
    <t>同比</t>
  </si>
  <si>
    <t>件数</t>
  </si>
  <si>
    <t xml:space="preserve"> 金额</t>
  </si>
  <si>
    <t>理赔支出（已决）</t>
  </si>
  <si>
    <t xml:space="preserve">    种</t>
  </si>
  <si>
    <t>%</t>
  </si>
  <si>
    <t>（已决）</t>
  </si>
  <si>
    <t>机动车辆保险</t>
  </si>
  <si>
    <t>其中：交强险</t>
  </si>
  <si>
    <t>企业财产保险</t>
  </si>
  <si>
    <t>家庭财产保险</t>
  </si>
  <si>
    <t xml:space="preserve">货物运输保险 </t>
  </si>
  <si>
    <t xml:space="preserve">责任保险 </t>
  </si>
  <si>
    <t xml:space="preserve">农业保险 </t>
  </si>
  <si>
    <t>意健险</t>
  </si>
  <si>
    <t>其他险</t>
  </si>
  <si>
    <t>其中：船舶险</t>
  </si>
  <si>
    <t xml:space="preserve">     工程险</t>
  </si>
  <si>
    <t xml:space="preserve">     信用保证保险</t>
  </si>
  <si>
    <t>小计</t>
  </si>
  <si>
    <t>太平洋财险</t>
  </si>
  <si>
    <t>平安财险</t>
  </si>
  <si>
    <t>中华联合财险</t>
  </si>
  <si>
    <t>天安财险</t>
  </si>
  <si>
    <t>大地财险</t>
  </si>
  <si>
    <t xml:space="preserve">永安财险
</t>
  </si>
  <si>
    <t>太平财险</t>
  </si>
  <si>
    <t xml:space="preserve">永诚财险
</t>
  </si>
  <si>
    <t>国寿财险</t>
  </si>
  <si>
    <t>华安财险</t>
  </si>
  <si>
    <t xml:space="preserve">阳光财险
</t>
  </si>
  <si>
    <t>安华农业财险</t>
  </si>
  <si>
    <t>中航安盟财险</t>
  </si>
  <si>
    <t xml:space="preserve">浙商财险
</t>
  </si>
  <si>
    <t>英大泰和财险</t>
  </si>
  <si>
    <t>富邦财险</t>
  </si>
  <si>
    <t>渤海财险</t>
  </si>
  <si>
    <t>合计</t>
  </si>
  <si>
    <t>总计</t>
  </si>
  <si>
    <t>注：</t>
  </si>
  <si>
    <t>1.以上数据均来源于各公司报送，为便于统计保费金额精确到个位，由此会产生危小误差，请各单位谅解。</t>
  </si>
  <si>
    <t>单位：万元</t>
  </si>
  <si>
    <t>公司</t>
  </si>
  <si>
    <t xml:space="preserve">     项</t>
  </si>
  <si>
    <t>险      目</t>
  </si>
  <si>
    <t>人保</t>
  </si>
  <si>
    <t>太平洋</t>
  </si>
  <si>
    <t>平安</t>
  </si>
  <si>
    <t>中华联合</t>
  </si>
  <si>
    <t>大地</t>
  </si>
  <si>
    <t>永安</t>
  </si>
  <si>
    <t>国寿财</t>
  </si>
  <si>
    <t>华安</t>
  </si>
  <si>
    <t>阳光财</t>
  </si>
  <si>
    <t>永安财险</t>
  </si>
  <si>
    <t>阳光财险</t>
  </si>
  <si>
    <t>东港</t>
  </si>
  <si>
    <t>凤城</t>
  </si>
  <si>
    <t>宽甸</t>
  </si>
  <si>
    <t>单位：台</t>
  </si>
  <si>
    <t>公司名称</t>
  </si>
  <si>
    <t>丹东地区</t>
  </si>
  <si>
    <t>市内</t>
  </si>
  <si>
    <t>共计</t>
  </si>
  <si>
    <t>太保</t>
  </si>
  <si>
    <t>中华</t>
  </si>
  <si>
    <t>天安</t>
  </si>
  <si>
    <t>无机构</t>
  </si>
  <si>
    <t>太平</t>
  </si>
  <si>
    <t>永诚</t>
  </si>
  <si>
    <t>安华农业</t>
  </si>
  <si>
    <t>中航安盟</t>
  </si>
  <si>
    <t>浙商</t>
  </si>
  <si>
    <t>英大泰和</t>
  </si>
  <si>
    <t>富邦</t>
  </si>
  <si>
    <t>亚太</t>
  </si>
  <si>
    <t>渤海</t>
  </si>
  <si>
    <t>\</t>
  </si>
  <si>
    <t>大家财险</t>
    <phoneticPr fontId="20" type="noConversion"/>
  </si>
  <si>
    <t>大家</t>
    <phoneticPr fontId="20" type="noConversion"/>
  </si>
  <si>
    <t xml:space="preserve">单位：万元（保留2位小数） </t>
  </si>
  <si>
    <t>累计</t>
  </si>
  <si>
    <t>大家</t>
  </si>
  <si>
    <t>融盛财险</t>
    <phoneticPr fontId="20" type="noConversion"/>
  </si>
  <si>
    <t>公司</t>
    <phoneticPr fontId="20" type="noConversion"/>
  </si>
  <si>
    <t>平安财险</t>
    <phoneticPr fontId="20" type="noConversion"/>
  </si>
  <si>
    <t>中华联合财险</t>
    <phoneticPr fontId="20" type="noConversion"/>
  </si>
  <si>
    <t>大家财险</t>
    <phoneticPr fontId="20" type="noConversion"/>
  </si>
  <si>
    <t>融盛</t>
    <phoneticPr fontId="20" type="noConversion"/>
  </si>
  <si>
    <t>公司简称</t>
  </si>
  <si>
    <t>交强险</t>
    <phoneticPr fontId="41" type="noConversion"/>
  </si>
  <si>
    <t>商业险</t>
    <phoneticPr fontId="41" type="noConversion"/>
  </si>
  <si>
    <t>累计承保出租车台数</t>
    <phoneticPr fontId="41" type="noConversion"/>
  </si>
  <si>
    <t>保费合计</t>
    <phoneticPr fontId="41" type="noConversion"/>
  </si>
  <si>
    <t>累计支付赔款（万元）</t>
    <phoneticPr fontId="41" type="noConversion"/>
  </si>
  <si>
    <t>简单赔付率</t>
    <phoneticPr fontId="41" type="noConversion"/>
  </si>
  <si>
    <t>笔数</t>
    <phoneticPr fontId="41" type="noConversion"/>
  </si>
  <si>
    <t>保费（万元）</t>
    <phoneticPr fontId="41" type="noConversion"/>
  </si>
  <si>
    <t>阳光</t>
  </si>
  <si>
    <t>永城</t>
  </si>
  <si>
    <t>安华</t>
  </si>
  <si>
    <t>英大</t>
  </si>
  <si>
    <t>融盛</t>
  </si>
  <si>
    <t>合计</t>
    <phoneticPr fontId="41" type="noConversion"/>
  </si>
  <si>
    <t>公司</t>
    <phoneticPr fontId="20" type="noConversion"/>
  </si>
  <si>
    <t>公司</t>
    <phoneticPr fontId="20" type="noConversion"/>
  </si>
  <si>
    <t>亚太财险</t>
  </si>
  <si>
    <t>太平财险</t>
    <phoneticPr fontId="20" type="noConversion"/>
  </si>
  <si>
    <t>2023年丹东市电销业务统计表</t>
    <phoneticPr fontId="20" type="noConversion"/>
  </si>
  <si>
    <t>2023年各财险公司摩托车交强险承保情况表</t>
    <phoneticPr fontId="20" type="noConversion"/>
  </si>
  <si>
    <t>（2023年12月）</t>
    <phoneticPr fontId="20" type="noConversion"/>
  </si>
  <si>
    <t>36.67</t>
  </si>
  <si>
    <t>425.06</t>
  </si>
  <si>
    <t>14.13</t>
  </si>
  <si>
    <t>168.14</t>
  </si>
  <si>
    <t>8.13</t>
  </si>
  <si>
    <t>189.65</t>
  </si>
  <si>
    <t>12月“出租车”承保情况统计表</t>
    <phoneticPr fontId="41" type="noConversion"/>
  </si>
  <si>
    <r>
      <t>2023年</t>
    </r>
    <r>
      <rPr>
        <b/>
        <u/>
        <sz val="20"/>
        <rFont val="仿宋_GB2312"/>
        <charset val="134"/>
      </rPr>
      <t xml:space="preserve">12月 </t>
    </r>
    <r>
      <rPr>
        <b/>
        <sz val="20"/>
        <rFont val="仿宋_GB2312"/>
        <charset val="134"/>
      </rPr>
      <t>“家庭自用车——新车”保费收入统计表</t>
    </r>
    <phoneticPr fontId="31" type="noConversion"/>
  </si>
  <si>
    <t>东港市12月财产保险业务统计表</t>
    <phoneticPr fontId="20" type="noConversion"/>
  </si>
  <si>
    <t>财字3号表                                             （2023年12月）                                           单位：万元</t>
    <phoneticPr fontId="20" type="noConversion"/>
  </si>
  <si>
    <t>宽甸县12月财产保险业务统计表</t>
    <phoneticPr fontId="20" type="noConversion"/>
  </si>
  <si>
    <t>2023年12月县域财产保险业务统计表</t>
    <phoneticPr fontId="20" type="noConversion"/>
  </si>
  <si>
    <t>凤城市12月财产保险业务统计表</t>
    <phoneticPr fontId="20" type="noConversion"/>
  </si>
  <si>
    <t>2023年1-12月丹东市财产保险业务统计表</t>
    <phoneticPr fontId="20" type="noConversion"/>
  </si>
  <si>
    <t>（2023年12月）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</si>
</sst>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 "/>
    <numFmt numFmtId="177" formatCode="0.00_ "/>
    <numFmt numFmtId="178" formatCode="_-* #,##0.00_-;\-* #,##0.00_-;_-* &quot;-&quot;??_-;_-@_-"/>
    <numFmt numFmtId="179" formatCode="0_);[Red]\(0\)"/>
    <numFmt numFmtId="180" formatCode="0.0_);[Red]\(0.0\)"/>
    <numFmt numFmtId="181" formatCode="#0.00"/>
  </numFmts>
  <fonts count="50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仿宋_GB2312"/>
      <charset val="134"/>
    </font>
    <font>
      <sz val="16"/>
      <name val="宋体"/>
      <family val="3"/>
      <charset val="134"/>
    </font>
    <font>
      <i/>
      <sz val="16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b/>
      <sz val="14"/>
      <name val="宋体"/>
      <family val="3"/>
      <charset val="134"/>
      <scheme val="minor"/>
    </font>
    <font>
      <b/>
      <sz val="11"/>
      <name val="仿宋_GB2312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仿宋_GB2312"/>
      <charset val="134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14"/>
      <name val="仿宋_GB2312"/>
      <charset val="134"/>
    </font>
    <font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rgb="FFFF0000"/>
      <name val="仿宋_GB2312"/>
      <family val="3"/>
      <charset val="134"/>
    </font>
    <font>
      <sz val="10"/>
      <name val="宋体"/>
      <family val="3"/>
      <charset val="134"/>
      <scheme val="minor"/>
    </font>
    <font>
      <sz val="11"/>
      <color theme="6" tint="-0.249977111117893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6"/>
      <color indexed="8"/>
      <name val="仿宋_GB2312"/>
      <family val="3"/>
      <charset val="134"/>
    </font>
    <font>
      <b/>
      <sz val="20"/>
      <name val="仿宋_GB2312"/>
      <charset val="134"/>
    </font>
    <font>
      <b/>
      <u/>
      <sz val="20"/>
      <name val="仿宋_GB2312"/>
      <charset val="134"/>
    </font>
    <font>
      <sz val="9"/>
      <name val="宋体"/>
      <family val="2"/>
      <charset val="134"/>
      <scheme val="minor"/>
    </font>
    <font>
      <sz val="20"/>
      <color theme="1"/>
      <name val="宋体"/>
      <family val="2"/>
      <scheme val="minor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family val="3"/>
      <charset val="134"/>
    </font>
    <font>
      <i/>
      <sz val="12"/>
      <name val="仿宋_GB2312"/>
      <charset val="134"/>
    </font>
    <font>
      <sz val="12"/>
      <name val="仿宋_GB2312"/>
      <family val="3"/>
      <charset val="134"/>
    </font>
    <font>
      <sz val="12"/>
      <color indexed="8"/>
      <name val="仿宋_GB2312"/>
      <charset val="134"/>
    </font>
    <font>
      <i/>
      <sz val="12"/>
      <name val="仿宋_GB2312"/>
      <family val="3"/>
      <charset val="134"/>
    </font>
    <font>
      <b/>
      <sz val="20"/>
      <color theme="1"/>
      <name val="微软雅黑"/>
      <family val="2"/>
      <charset val="134"/>
    </font>
    <font>
      <sz val="9"/>
      <name val="宋体"/>
      <family val="3"/>
      <charset val="134"/>
    </font>
    <font>
      <sz val="20"/>
      <color theme="1"/>
      <name val="宋体"/>
      <family val="3"/>
      <charset val="134"/>
    </font>
    <font>
      <sz val="14"/>
      <color theme="1"/>
      <name val="微软雅黑"/>
      <family val="2"/>
      <charset val="134"/>
    </font>
    <font>
      <b/>
      <sz val="12"/>
      <color theme="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6"/>
      <color rgb="FFC00000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b/>
      <sz val="16"/>
      <name val="宋体"/>
      <family val="3"/>
      <charset val="134"/>
    </font>
    <font>
      <sz val="16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5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213">
    <xf numFmtId="0" fontId="0" fillId="0" borderId="0">
      <alignment vertical="center"/>
    </xf>
    <xf numFmtId="0" fontId="17" fillId="0" borderId="0"/>
    <xf numFmtId="0" fontId="17" fillId="0" borderId="0"/>
    <xf numFmtId="0" fontId="17" fillId="0" borderId="0"/>
    <xf numFmtId="178" fontId="19" fillId="0" borderId="0" applyFont="0" applyFill="0" applyBorder="0" applyAlignment="0" applyProtection="0">
      <alignment vertical="center"/>
    </xf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21" fillId="0" borderId="0">
      <alignment vertical="center"/>
    </xf>
  </cellStyleXfs>
  <cellXfs count="303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5" fillId="0" borderId="0" xfId="0" applyNumberFormat="1" applyFont="1" applyFill="1" applyAlignment="1"/>
    <xf numFmtId="0" fontId="1" fillId="0" borderId="0" xfId="0" applyFont="1" applyFill="1" applyBorder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/>
    <xf numFmtId="176" fontId="6" fillId="0" borderId="14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left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center" vertical="center"/>
    </xf>
    <xf numFmtId="176" fontId="10" fillId="0" borderId="18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 wrapText="1"/>
    </xf>
    <xf numFmtId="176" fontId="10" fillId="0" borderId="4" xfId="0" applyNumberFormat="1" applyFont="1" applyFill="1" applyBorder="1" applyAlignment="1">
      <alignment vertical="center"/>
    </xf>
    <xf numFmtId="176" fontId="9" fillId="0" borderId="4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/>
    <xf numFmtId="176" fontId="6" fillId="0" borderId="4" xfId="0" applyNumberFormat="1" applyFont="1" applyFill="1" applyBorder="1">
      <alignment vertical="center"/>
    </xf>
    <xf numFmtId="176" fontId="11" fillId="0" borderId="11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41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10" fillId="0" borderId="4" xfId="0" applyNumberFormat="1" applyFont="1" applyFill="1" applyBorder="1" applyAlignment="1">
      <alignment vertical="center" wrapText="1"/>
    </xf>
    <xf numFmtId="176" fontId="10" fillId="0" borderId="11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vertical="center"/>
    </xf>
    <xf numFmtId="176" fontId="12" fillId="0" borderId="4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Alignment="1"/>
    <xf numFmtId="0" fontId="6" fillId="0" borderId="0" xfId="0" applyFont="1" applyFill="1" applyAlignment="1"/>
    <xf numFmtId="0" fontId="6" fillId="0" borderId="0" xfId="0" applyFont="1" applyFill="1" applyAlignment="1">
      <alignment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176" fontId="6" fillId="0" borderId="35" xfId="0" applyNumberFormat="1" applyFont="1" applyFill="1" applyBorder="1" applyAlignment="1">
      <alignment horizontal="right" vertical="center"/>
    </xf>
    <xf numFmtId="176" fontId="6" fillId="0" borderId="32" xfId="0" applyNumberFormat="1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center" vertical="center" wrapText="1"/>
    </xf>
    <xf numFmtId="176" fontId="9" fillId="0" borderId="4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/>
    <xf numFmtId="176" fontId="6" fillId="0" borderId="37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8" xfId="212" applyNumberFormat="1" applyFont="1" applyFill="1" applyBorder="1" applyAlignment="1">
      <alignment horizontal="right" vertical="center"/>
    </xf>
    <xf numFmtId="176" fontId="6" fillId="0" borderId="4" xfId="212" applyNumberFormat="1" applyFont="1" applyFill="1" applyBorder="1" applyAlignment="1">
      <alignment horizontal="right" vertical="center"/>
    </xf>
    <xf numFmtId="176" fontId="6" fillId="0" borderId="4" xfId="212" applyNumberFormat="1" applyFont="1" applyFill="1" applyBorder="1" applyAlignment="1">
      <alignment vertical="center"/>
    </xf>
    <xf numFmtId="176" fontId="6" fillId="0" borderId="4" xfId="212" applyNumberFormat="1" applyFont="1" applyFill="1" applyBorder="1" applyAlignment="1">
      <alignment horizontal="center" vertical="center"/>
    </xf>
    <xf numFmtId="176" fontId="22" fillId="0" borderId="18" xfId="0" applyNumberFormat="1" applyFont="1" applyFill="1" applyBorder="1" applyAlignment="1">
      <alignment horizontal="right" vertical="center"/>
    </xf>
    <xf numFmtId="176" fontId="22" fillId="0" borderId="4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176" fontId="22" fillId="0" borderId="4" xfId="0" applyNumberFormat="1" applyFont="1" applyFill="1" applyBorder="1" applyAlignment="1">
      <alignment vertical="center"/>
    </xf>
    <xf numFmtId="176" fontId="22" fillId="0" borderId="11" xfId="0" applyNumberFormat="1" applyFont="1" applyFill="1" applyBorder="1" applyAlignment="1">
      <alignment horizontal="right" vertical="center"/>
    </xf>
    <xf numFmtId="176" fontId="23" fillId="0" borderId="18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>
      <alignment horizontal="right" vertical="center"/>
    </xf>
    <xf numFmtId="176" fontId="23" fillId="0" borderId="4" xfId="0" applyNumberFormat="1" applyFont="1" applyFill="1" applyBorder="1" applyAlignment="1">
      <alignment vertical="center"/>
    </xf>
    <xf numFmtId="176" fontId="23" fillId="0" borderId="11" xfId="0" applyNumberFormat="1" applyFont="1" applyFill="1" applyBorder="1" applyAlignment="1">
      <alignment horizontal="right" vertical="center"/>
    </xf>
    <xf numFmtId="176" fontId="24" fillId="0" borderId="11" xfId="0" applyNumberFormat="1" applyFont="1" applyFill="1" applyBorder="1" applyAlignment="1">
      <alignment horizontal="right" vertical="center"/>
    </xf>
    <xf numFmtId="176" fontId="25" fillId="0" borderId="18" xfId="0" applyNumberFormat="1" applyFont="1" applyFill="1" applyBorder="1" applyAlignment="1">
      <alignment horizontal="right" vertical="center"/>
    </xf>
    <xf numFmtId="176" fontId="25" fillId="0" borderId="4" xfId="0" applyNumberFormat="1" applyFont="1" applyFill="1" applyBorder="1" applyAlignment="1">
      <alignment horizontal="right" vertical="center"/>
    </xf>
    <xf numFmtId="176" fontId="25" fillId="0" borderId="4" xfId="0" applyNumberFormat="1" applyFont="1" applyFill="1" applyBorder="1" applyAlignment="1">
      <alignment vertical="center"/>
    </xf>
    <xf numFmtId="176" fontId="25" fillId="0" borderId="11" xfId="0" applyNumberFormat="1" applyFont="1" applyFill="1" applyBorder="1" applyAlignment="1">
      <alignment horizontal="right" vertical="center"/>
    </xf>
    <xf numFmtId="176" fontId="9" fillId="0" borderId="0" xfId="0" applyNumberFormat="1" applyFont="1" applyFill="1">
      <alignment vertical="center"/>
    </xf>
    <xf numFmtId="176" fontId="26" fillId="0" borderId="4" xfId="0" applyNumberFormat="1" applyFont="1" applyFill="1" applyBorder="1" applyAlignment="1">
      <alignment horizontal="right" vertical="center"/>
    </xf>
    <xf numFmtId="176" fontId="23" fillId="0" borderId="18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>
      <alignment horizontal="center" vertical="center"/>
    </xf>
    <xf numFmtId="176" fontId="23" fillId="0" borderId="11" xfId="0" applyNumberFormat="1" applyFont="1" applyFill="1" applyBorder="1" applyAlignment="1">
      <alignment horizontal="center" vertical="center"/>
    </xf>
    <xf numFmtId="176" fontId="22" fillId="0" borderId="4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/>
    </xf>
    <xf numFmtId="176" fontId="25" fillId="0" borderId="18" xfId="0" applyNumberFormat="1" applyFont="1" applyFill="1" applyBorder="1" applyAlignment="1">
      <alignment horizontal="center" vertical="center"/>
    </xf>
    <xf numFmtId="176" fontId="25" fillId="0" borderId="4" xfId="0" applyNumberFormat="1" applyFont="1" applyFill="1" applyBorder="1" applyAlignment="1">
      <alignment horizontal="center" vertical="center"/>
    </xf>
    <xf numFmtId="176" fontId="12" fillId="0" borderId="11" xfId="0" applyNumberFormat="1" applyFont="1" applyFill="1" applyBorder="1" applyAlignment="1">
      <alignment horizontal="right" vertical="center"/>
    </xf>
    <xf numFmtId="176" fontId="6" fillId="0" borderId="30" xfId="0" applyNumberFormat="1" applyFont="1" applyFill="1" applyBorder="1" applyAlignment="1">
      <alignment horizontal="center" vertical="center"/>
    </xf>
    <xf numFmtId="176" fontId="25" fillId="0" borderId="11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/>
    <xf numFmtId="176" fontId="22" fillId="2" borderId="4" xfId="0" applyNumberFormat="1" applyFont="1" applyFill="1" applyBorder="1" applyAlignment="1">
      <alignment horizontal="right" vertical="center"/>
    </xf>
    <xf numFmtId="176" fontId="22" fillId="0" borderId="4" xfId="0" applyNumberFormat="1" applyFont="1" applyBorder="1" applyAlignment="1"/>
    <xf numFmtId="176" fontId="22" fillId="0" borderId="38" xfId="0" applyNumberFormat="1" applyFont="1" applyFill="1" applyBorder="1" applyAlignment="1">
      <alignment horizontal="right" vertical="center"/>
    </xf>
    <xf numFmtId="176" fontId="22" fillId="0" borderId="22" xfId="0" applyNumberFormat="1" applyFont="1" applyFill="1" applyBorder="1" applyAlignment="1">
      <alignment horizontal="right" vertical="center"/>
    </xf>
    <xf numFmtId="176" fontId="22" fillId="0" borderId="32" xfId="0" applyNumberFormat="1" applyFont="1" applyFill="1" applyBorder="1" applyAlignment="1">
      <alignment horizontal="right" vertical="center"/>
    </xf>
    <xf numFmtId="176" fontId="22" fillId="0" borderId="4" xfId="0" applyNumberFormat="1" applyFont="1" applyFill="1" applyBorder="1" applyAlignment="1"/>
    <xf numFmtId="176" fontId="27" fillId="0" borderId="18" xfId="0" applyNumberFormat="1" applyFont="1" applyFill="1" applyBorder="1" applyAlignment="1">
      <alignment horizontal="right" vertical="center"/>
    </xf>
    <xf numFmtId="176" fontId="27" fillId="0" borderId="4" xfId="0" applyNumberFormat="1" applyFont="1" applyFill="1" applyBorder="1" applyAlignment="1">
      <alignment horizontal="right" vertical="center"/>
    </xf>
    <xf numFmtId="176" fontId="22" fillId="0" borderId="12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/>
    <xf numFmtId="176" fontId="6" fillId="0" borderId="32" xfId="0" applyNumberFormat="1" applyFont="1" applyFill="1" applyBorder="1" applyAlignment="1"/>
    <xf numFmtId="176" fontId="6" fillId="0" borderId="24" xfId="0" applyNumberFormat="1" applyFont="1" applyFill="1" applyBorder="1" applyAlignment="1">
      <alignment horizontal="right" vertical="center"/>
    </xf>
    <xf numFmtId="176" fontId="6" fillId="0" borderId="33" xfId="0" applyNumberFormat="1" applyFont="1" applyFill="1" applyBorder="1" applyAlignment="1"/>
    <xf numFmtId="176" fontId="6" fillId="0" borderId="38" xfId="0" applyNumberFormat="1" applyFont="1" applyFill="1" applyBorder="1" applyAlignment="1"/>
    <xf numFmtId="176" fontId="6" fillId="0" borderId="39" xfId="0" applyNumberFormat="1" applyFont="1" applyFill="1" applyBorder="1" applyAlignment="1"/>
    <xf numFmtId="176" fontId="6" fillId="0" borderId="13" xfId="0" applyNumberFormat="1" applyFont="1" applyFill="1" applyBorder="1" applyAlignment="1"/>
    <xf numFmtId="176" fontId="6" fillId="0" borderId="39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right" vertical="center"/>
    </xf>
    <xf numFmtId="0" fontId="28" fillId="0" borderId="4" xfId="0" applyNumberFormat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179" fontId="22" fillId="0" borderId="18" xfId="0" applyNumberFormat="1" applyFont="1" applyFill="1" applyBorder="1" applyAlignment="1">
      <alignment horizontal="right" vertical="center"/>
    </xf>
    <xf numFmtId="179" fontId="22" fillId="0" borderId="4" xfId="0" applyNumberFormat="1" applyFont="1" applyFill="1" applyBorder="1" applyAlignment="1">
      <alignment horizontal="right" vertical="center"/>
    </xf>
    <xf numFmtId="179" fontId="22" fillId="0" borderId="11" xfId="0" applyNumberFormat="1" applyFont="1" applyFill="1" applyBorder="1" applyAlignment="1">
      <alignment horizontal="right" vertical="center"/>
    </xf>
    <xf numFmtId="179" fontId="22" fillId="0" borderId="4" xfId="0" applyNumberFormat="1" applyFont="1" applyFill="1" applyBorder="1" applyAlignment="1">
      <alignment vertical="center"/>
    </xf>
    <xf numFmtId="176" fontId="9" fillId="0" borderId="4" xfId="153" applyNumberFormat="1" applyFont="1" applyFill="1" applyBorder="1" applyAlignment="1" applyProtection="1">
      <alignment horizontal="right" vertical="center"/>
    </xf>
    <xf numFmtId="176" fontId="9" fillId="0" borderId="8" xfId="156" applyNumberFormat="1" applyFont="1" applyFill="1" applyBorder="1" applyAlignment="1" applyProtection="1">
      <alignment horizontal="right" vertical="center"/>
    </xf>
    <xf numFmtId="176" fontId="15" fillId="0" borderId="4" xfId="4" applyNumberFormat="1" applyFont="1" applyFill="1" applyBorder="1" applyAlignment="1" applyProtection="1">
      <alignment horizontal="right" vertical="center" shrinkToFit="1"/>
      <protection locked="0"/>
    </xf>
    <xf numFmtId="176" fontId="9" fillId="0" borderId="4" xfId="156" applyNumberFormat="1" applyFont="1" applyFill="1" applyBorder="1" applyAlignment="1" applyProtection="1">
      <alignment horizontal="right" vertical="center"/>
    </xf>
    <xf numFmtId="176" fontId="6" fillId="0" borderId="55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vertical="center"/>
    </xf>
    <xf numFmtId="176" fontId="27" fillId="0" borderId="11" xfId="0" applyNumberFormat="1" applyFont="1" applyFill="1" applyBorder="1" applyAlignment="1">
      <alignment horizontal="right" vertical="center"/>
    </xf>
    <xf numFmtId="176" fontId="16" fillId="0" borderId="4" xfId="0" applyNumberFormat="1" applyFont="1" applyFill="1" applyBorder="1" applyAlignment="1">
      <alignment horizontal="right" vertical="center"/>
    </xf>
    <xf numFmtId="176" fontId="9" fillId="0" borderId="4" xfId="207" applyNumberFormat="1" applyFont="1" applyFill="1" applyBorder="1" applyAlignment="1">
      <alignment horizontal="right"/>
    </xf>
    <xf numFmtId="176" fontId="9" fillId="0" borderId="4" xfId="209" applyNumberFormat="1" applyFont="1" applyFill="1" applyBorder="1" applyAlignment="1">
      <alignment horizontal="right"/>
    </xf>
    <xf numFmtId="176" fontId="9" fillId="0" borderId="4" xfId="208" applyNumberFormat="1" applyFont="1" applyFill="1" applyBorder="1" applyAlignment="1">
      <alignment horizontal="right"/>
    </xf>
    <xf numFmtId="176" fontId="9" fillId="0" borderId="4" xfId="210" applyNumberFormat="1" applyFont="1" applyFill="1" applyBorder="1" applyAlignment="1">
      <alignment horizontal="right"/>
    </xf>
    <xf numFmtId="176" fontId="16" fillId="0" borderId="18" xfId="0" applyNumberFormat="1" applyFont="1" applyFill="1" applyBorder="1" applyAlignment="1">
      <alignment horizontal="right" vertical="center"/>
    </xf>
    <xf numFmtId="176" fontId="27" fillId="0" borderId="4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horizontal="right" vertical="center" wrapText="1"/>
    </xf>
    <xf numFmtId="0" fontId="2" fillId="0" borderId="0" xfId="151" applyFont="1" applyFill="1" applyBorder="1" applyAlignment="1">
      <alignment vertical="center"/>
    </xf>
    <xf numFmtId="0" fontId="33" fillId="0" borderId="0" xfId="151" applyFont="1" applyFill="1" applyBorder="1" applyAlignment="1">
      <alignment horizontal="center" vertical="center"/>
    </xf>
    <xf numFmtId="0" fontId="2" fillId="0" borderId="0" xfId="151" applyFont="1" applyFill="1" applyBorder="1" applyAlignment="1">
      <alignment horizontal="center" vertical="center"/>
    </xf>
    <xf numFmtId="0" fontId="17" fillId="0" borderId="0" xfId="152"/>
    <xf numFmtId="0" fontId="33" fillId="0" borderId="0" xfId="151" applyFont="1" applyFill="1" applyBorder="1" applyAlignment="1">
      <alignment vertical="center"/>
    </xf>
    <xf numFmtId="0" fontId="34" fillId="0" borderId="0" xfId="151" applyFont="1" applyFill="1" applyAlignment="1"/>
    <xf numFmtId="177" fontId="35" fillId="0" borderId="4" xfId="151" applyNumberFormat="1" applyFont="1" applyFill="1" applyBorder="1" applyAlignment="1">
      <alignment horizontal="center" vertical="center"/>
    </xf>
    <xf numFmtId="177" fontId="34" fillId="0" borderId="4" xfId="151" applyNumberFormat="1" applyFont="1" applyFill="1" applyBorder="1" applyAlignment="1">
      <alignment horizontal="center" vertical="center"/>
    </xf>
    <xf numFmtId="177" fontId="18" fillId="0" borderId="4" xfId="151" applyNumberFormat="1" applyFont="1" applyFill="1" applyBorder="1" applyAlignment="1">
      <alignment horizontal="center" vertical="center"/>
    </xf>
    <xf numFmtId="177" fontId="36" fillId="0" borderId="4" xfId="151" applyNumberFormat="1" applyFont="1" applyFill="1" applyBorder="1" applyAlignment="1">
      <alignment horizontal="center" vertical="center"/>
    </xf>
    <xf numFmtId="176" fontId="5" fillId="0" borderId="0" xfId="151" applyNumberFormat="1" applyFont="1" applyFill="1" applyAlignment="1"/>
    <xf numFmtId="177" fontId="37" fillId="0" borderId="4" xfId="151" applyNumberFormat="1" applyFont="1" applyFill="1" applyBorder="1" applyAlignment="1">
      <alignment horizontal="center" vertical="center"/>
    </xf>
    <xf numFmtId="177" fontId="38" fillId="0" borderId="4" xfId="151" applyNumberFormat="1" applyFont="1" applyFill="1" applyBorder="1" applyAlignment="1">
      <alignment horizontal="center" vertical="center"/>
    </xf>
    <xf numFmtId="177" fontId="39" fillId="0" borderId="4" xfId="151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6" fillId="0" borderId="49" xfId="0" applyNumberFormat="1" applyFont="1" applyFill="1" applyBorder="1" applyAlignment="1">
      <alignment horizontal="right" vertical="center"/>
    </xf>
    <xf numFmtId="177" fontId="6" fillId="0" borderId="53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Alignment="1"/>
    <xf numFmtId="177" fontId="9" fillId="0" borderId="8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>
      <alignment vertical="center"/>
    </xf>
    <xf numFmtId="177" fontId="13" fillId="0" borderId="0" xfId="0" applyNumberFormat="1" applyFont="1" applyFill="1" applyAlignment="1"/>
    <xf numFmtId="176" fontId="6" fillId="0" borderId="16" xfId="0" applyNumberFormat="1" applyFont="1" applyFill="1" applyBorder="1" applyAlignment="1">
      <alignment vertical="center"/>
    </xf>
    <xf numFmtId="176" fontId="6" fillId="0" borderId="52" xfId="0" applyNumberFormat="1" applyFont="1" applyFill="1" applyBorder="1" applyAlignment="1">
      <alignment vertical="center"/>
    </xf>
    <xf numFmtId="176" fontId="6" fillId="0" borderId="54" xfId="0" applyNumberFormat="1" applyFont="1" applyFill="1" applyBorder="1" applyAlignment="1">
      <alignment vertical="center"/>
    </xf>
    <xf numFmtId="176" fontId="22" fillId="0" borderId="48" xfId="0" applyNumberFormat="1" applyFont="1" applyFill="1" applyBorder="1" applyAlignment="1">
      <alignment horizontal="right" vertical="center"/>
    </xf>
    <xf numFmtId="176" fontId="9" fillId="0" borderId="8" xfId="153" applyNumberFormat="1" applyFont="1" applyFill="1" applyBorder="1" applyAlignment="1" applyProtection="1">
      <alignment horizontal="right" vertical="center"/>
    </xf>
    <xf numFmtId="176" fontId="24" fillId="0" borderId="4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32" xfId="0" applyNumberFormat="1" applyFont="1" applyFill="1" applyBorder="1" applyAlignment="1">
      <alignment vertical="center"/>
    </xf>
    <xf numFmtId="177" fontId="6" fillId="0" borderId="33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/>
    <xf numFmtId="176" fontId="6" fillId="0" borderId="4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151" applyFont="1" applyFill="1" applyBorder="1" applyAlignment="1">
      <alignment horizontal="center" vertical="center"/>
    </xf>
    <xf numFmtId="176" fontId="6" fillId="0" borderId="51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center" vertical="center"/>
    </xf>
    <xf numFmtId="176" fontId="6" fillId="0" borderId="30" xfId="0" applyNumberFormat="1" applyFont="1" applyFill="1" applyBorder="1" applyAlignment="1">
      <alignment horizontal="right" vertical="center"/>
    </xf>
    <xf numFmtId="176" fontId="6" fillId="0" borderId="34" xfId="0" applyNumberFormat="1" applyFont="1" applyFill="1" applyBorder="1" applyAlignment="1">
      <alignment horizontal="right" vertical="center"/>
    </xf>
    <xf numFmtId="0" fontId="1" fillId="0" borderId="4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57" fontId="43" fillId="0" borderId="0" xfId="0" applyNumberFormat="1" applyFont="1" applyBorder="1" applyAlignment="1">
      <alignment horizontal="center" vertical="center"/>
    </xf>
    <xf numFmtId="0" fontId="44" fillId="0" borderId="0" xfId="0" applyFont="1" applyBorder="1">
      <alignment vertical="center"/>
    </xf>
    <xf numFmtId="0" fontId="45" fillId="0" borderId="4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2" fontId="49" fillId="0" borderId="4" xfId="0" applyNumberFormat="1" applyFont="1" applyBorder="1" applyAlignment="1">
      <alignment horizontal="center" vertical="center"/>
    </xf>
    <xf numFmtId="1" fontId="49" fillId="0" borderId="4" xfId="0" applyNumberFormat="1" applyFont="1" applyBorder="1" applyAlignment="1">
      <alignment horizontal="center" vertical="center"/>
    </xf>
    <xf numFmtId="180" fontId="49" fillId="3" borderId="4" xfId="0" applyNumberFormat="1" applyFont="1" applyFill="1" applyBorder="1" applyAlignment="1">
      <alignment horizontal="center" vertical="center"/>
    </xf>
    <xf numFmtId="180" fontId="49" fillId="0" borderId="4" xfId="0" applyNumberFormat="1" applyFont="1" applyBorder="1">
      <alignment vertical="center"/>
    </xf>
    <xf numFmtId="10" fontId="49" fillId="3" borderId="4" xfId="0" applyNumberFormat="1" applyFont="1" applyFill="1" applyBorder="1" applyAlignment="1">
      <alignment horizontal="center" vertical="center"/>
    </xf>
    <xf numFmtId="0" fontId="48" fillId="0" borderId="4" xfId="0" applyFont="1" applyFill="1" applyBorder="1" applyAlignment="1">
      <alignment horizontal="center" vertical="center"/>
    </xf>
    <xf numFmtId="0" fontId="44" fillId="0" borderId="0" xfId="0" applyFont="1">
      <alignment vertical="center"/>
    </xf>
    <xf numFmtId="177" fontId="6" fillId="0" borderId="38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0" fontId="22" fillId="0" borderId="4" xfId="0" applyNumberFormat="1" applyFont="1" applyFill="1" applyBorder="1" applyAlignment="1">
      <alignment horizontal="right" vertical="center"/>
    </xf>
    <xf numFmtId="0" fontId="22" fillId="0" borderId="4" xfId="0" applyNumberFormat="1" applyFont="1" applyFill="1" applyBorder="1" applyAlignment="1">
      <alignment vertical="center"/>
    </xf>
    <xf numFmtId="181" fontId="0" fillId="0" borderId="4" xfId="0" applyNumberFormat="1" applyFill="1" applyBorder="1" applyAlignment="1">
      <alignment horizontal="center"/>
    </xf>
    <xf numFmtId="176" fontId="23" fillId="0" borderId="24" xfId="0" applyNumberFormat="1" applyFont="1" applyFill="1" applyBorder="1" applyAlignment="1"/>
    <xf numFmtId="176" fontId="22" fillId="0" borderId="24" xfId="0" applyNumberFormat="1" applyFont="1" applyFill="1" applyBorder="1" applyAlignment="1">
      <alignment horizontal="center" vertical="center"/>
    </xf>
    <xf numFmtId="177" fontId="6" fillId="0" borderId="24" xfId="0" applyNumberFormat="1" applyFont="1" applyFill="1" applyBorder="1" applyAlignment="1">
      <alignment horizontal="right" vertical="center"/>
    </xf>
    <xf numFmtId="0" fontId="22" fillId="0" borderId="24" xfId="0" applyNumberFormat="1" applyFont="1" applyFill="1" applyBorder="1" applyAlignment="1">
      <alignment horizontal="right" vertical="center"/>
    </xf>
    <xf numFmtId="176" fontId="22" fillId="0" borderId="24" xfId="0" applyNumberFormat="1" applyFont="1" applyFill="1" applyBorder="1" applyAlignment="1">
      <alignment horizontal="right" vertical="center"/>
    </xf>
    <xf numFmtId="177" fontId="6" fillId="0" borderId="63" xfId="0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vertical="center"/>
    </xf>
    <xf numFmtId="176" fontId="9" fillId="0" borderId="24" xfId="0" applyNumberFormat="1" applyFont="1" applyFill="1" applyBorder="1" applyAlignment="1">
      <alignment horizontal="right" vertical="center"/>
    </xf>
    <xf numFmtId="176" fontId="23" fillId="0" borderId="24" xfId="0" applyNumberFormat="1" applyFont="1" applyFill="1" applyBorder="1" applyAlignment="1">
      <alignment horizontal="right" vertical="center"/>
    </xf>
    <xf numFmtId="176" fontId="16" fillId="0" borderId="24" xfId="0" applyNumberFormat="1" applyFont="1" applyFill="1" applyBorder="1" applyAlignment="1">
      <alignment horizontal="right" vertical="center"/>
    </xf>
    <xf numFmtId="177" fontId="6" fillId="0" borderId="5" xfId="0" applyNumberFormat="1" applyFont="1" applyFill="1" applyBorder="1" applyAlignment="1">
      <alignment horizontal="right" vertical="center"/>
    </xf>
    <xf numFmtId="176" fontId="27" fillId="0" borderId="24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61" xfId="0" applyNumberFormat="1" applyFont="1" applyFill="1" applyBorder="1" applyAlignment="1">
      <alignment horizontal="center" vertical="center" wrapText="1"/>
    </xf>
    <xf numFmtId="176" fontId="6" fillId="0" borderId="46" xfId="0" applyNumberFormat="1" applyFont="1" applyFill="1" applyBorder="1" applyAlignment="1">
      <alignment horizontal="center" vertical="center" wrapText="1"/>
    </xf>
    <xf numFmtId="176" fontId="6" fillId="0" borderId="45" xfId="0" applyNumberFormat="1" applyFont="1" applyFill="1" applyBorder="1" applyAlignment="1">
      <alignment horizontal="center" vertical="center" wrapText="1"/>
    </xf>
    <xf numFmtId="176" fontId="6" fillId="0" borderId="56" xfId="0" applyNumberFormat="1" applyFont="1" applyFill="1" applyBorder="1" applyAlignment="1">
      <alignment horizontal="center" vertical="center" wrapText="1"/>
    </xf>
    <xf numFmtId="176" fontId="6" fillId="0" borderId="44" xfId="0" applyNumberFormat="1" applyFont="1" applyFill="1" applyBorder="1" applyAlignment="1">
      <alignment horizontal="center" vertical="center" wrapText="1"/>
    </xf>
    <xf numFmtId="176" fontId="6" fillId="0" borderId="50" xfId="0" applyNumberFormat="1" applyFont="1" applyFill="1" applyBorder="1" applyAlignment="1">
      <alignment horizontal="center" vertical="center" wrapText="1"/>
    </xf>
    <xf numFmtId="176" fontId="6" fillId="0" borderId="6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58" xfId="0" applyNumberFormat="1" applyFont="1" applyFill="1" applyBorder="1" applyAlignment="1">
      <alignment horizontal="center" vertical="center"/>
    </xf>
    <xf numFmtId="177" fontId="6" fillId="0" borderId="59" xfId="0" applyNumberFormat="1" applyFont="1" applyFill="1" applyBorder="1" applyAlignment="1">
      <alignment horizontal="center" vertical="center"/>
    </xf>
    <xf numFmtId="176" fontId="6" fillId="0" borderId="4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62" xfId="0" applyNumberFormat="1" applyFont="1" applyFill="1" applyBorder="1" applyAlignment="1">
      <alignment horizontal="center" vertical="center" wrapText="1"/>
    </xf>
    <xf numFmtId="176" fontId="6" fillId="0" borderId="47" xfId="0" applyNumberFormat="1" applyFont="1" applyFill="1" applyBorder="1" applyAlignment="1">
      <alignment horizontal="center" vertical="center" wrapText="1"/>
    </xf>
    <xf numFmtId="176" fontId="7" fillId="0" borderId="37" xfId="0" applyNumberFormat="1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176" fontId="6" fillId="0" borderId="28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6" fillId="0" borderId="58" xfId="0" applyNumberFormat="1" applyFont="1" applyFill="1" applyBorder="1" applyAlignment="1">
      <alignment horizontal="center" vertical="center"/>
    </xf>
    <xf numFmtId="176" fontId="6" fillId="0" borderId="59" xfId="0" applyNumberFormat="1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center" vertical="center" wrapText="1"/>
    </xf>
    <xf numFmtId="176" fontId="6" fillId="0" borderId="26" xfId="0" applyNumberFormat="1" applyFont="1" applyFill="1" applyBorder="1" applyAlignment="1">
      <alignment horizontal="center" vertical="center" wrapText="1"/>
    </xf>
    <xf numFmtId="176" fontId="6" fillId="0" borderId="20" xfId="0" applyNumberFormat="1" applyFont="1" applyFill="1" applyBorder="1" applyAlignment="1">
      <alignment horizontal="center" vertical="center" wrapText="1"/>
    </xf>
    <xf numFmtId="176" fontId="6" fillId="0" borderId="21" xfId="0" applyNumberFormat="1" applyFont="1" applyFill="1" applyBorder="1" applyAlignment="1">
      <alignment horizontal="center" vertical="center" wrapText="1"/>
    </xf>
    <xf numFmtId="176" fontId="6" fillId="0" borderId="36" xfId="0" applyNumberFormat="1" applyFont="1" applyFill="1" applyBorder="1" applyAlignment="1">
      <alignment horizontal="center" vertical="center" wrapText="1"/>
    </xf>
    <xf numFmtId="176" fontId="6" fillId="0" borderId="37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42" xfId="0" applyNumberFormat="1" applyFont="1" applyFill="1" applyBorder="1" applyAlignment="1">
      <alignment horizontal="center" vertical="center" wrapText="1"/>
    </xf>
    <xf numFmtId="176" fontId="6" fillId="0" borderId="40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34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8" fillId="0" borderId="57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8" fillId="0" borderId="57" xfId="0" applyNumberFormat="1" applyFont="1" applyFill="1" applyBorder="1" applyAlignment="1">
      <alignment horizontal="left"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9" fillId="0" borderId="0" xfId="151" applyFont="1" applyFill="1" applyBorder="1" applyAlignment="1">
      <alignment horizontal="center" vertical="center"/>
    </xf>
    <xf numFmtId="0" fontId="32" fillId="0" borderId="0" xfId="152" applyFont="1" applyAlignment="1"/>
    <xf numFmtId="0" fontId="2" fillId="0" borderId="4" xfId="15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5" fillId="0" borderId="4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4" xfId="0" applyFont="1" applyFill="1" applyBorder="1" applyAlignment="1">
      <alignment horizontal="center" vertical="center"/>
    </xf>
    <xf numFmtId="0" fontId="47" fillId="0" borderId="4" xfId="0" applyFont="1" applyBorder="1" applyAlignment="1">
      <alignment horizontal="center" vertical="center" wrapText="1"/>
    </xf>
  </cellXfs>
  <cellStyles count="213">
    <cellStyle name="常规" xfId="0" builtinId="0"/>
    <cellStyle name="常规 10" xfId="41"/>
    <cellStyle name="常规 100" xfId="42"/>
    <cellStyle name="常规 101" xfId="1"/>
    <cellStyle name="常规 102" xfId="5"/>
    <cellStyle name="常规 103" xfId="43"/>
    <cellStyle name="常规 104" xfId="13"/>
    <cellStyle name="常规 105" xfId="45"/>
    <cellStyle name="常规 106" xfId="47"/>
    <cellStyle name="常规 107" xfId="38"/>
    <cellStyle name="常规 108" xfId="40"/>
    <cellStyle name="常规 109" xfId="3"/>
    <cellStyle name="常规 11" xfId="48"/>
    <cellStyle name="常规 110" xfId="44"/>
    <cellStyle name="常规 111" xfId="46"/>
    <cellStyle name="常规 112" xfId="37"/>
    <cellStyle name="常规 113" xfId="39"/>
    <cellStyle name="常规 114" xfId="2"/>
    <cellStyle name="常规 115" xfId="49"/>
    <cellStyle name="常规 116" xfId="51"/>
    <cellStyle name="常规 117" xfId="53"/>
    <cellStyle name="常规 118" xfId="55"/>
    <cellStyle name="常规 119" xfId="57"/>
    <cellStyle name="常规 12" xfId="211"/>
    <cellStyle name="常规 120" xfId="50"/>
    <cellStyle name="常规 121" xfId="52"/>
    <cellStyle name="常规 122" xfId="54"/>
    <cellStyle name="常规 123" xfId="56"/>
    <cellStyle name="常规 124" xfId="58"/>
    <cellStyle name="常规 125" xfId="59"/>
    <cellStyle name="常规 126" xfId="61"/>
    <cellStyle name="常规 127" xfId="63"/>
    <cellStyle name="常规 128" xfId="64"/>
    <cellStyle name="常规 129" xfId="66"/>
    <cellStyle name="常规 13" xfId="212"/>
    <cellStyle name="常规 130" xfId="60"/>
    <cellStyle name="常规 131" xfId="62"/>
    <cellStyle name="常规 133" xfId="65"/>
    <cellStyle name="常规 134" xfId="67"/>
    <cellStyle name="常规 135" xfId="68"/>
    <cellStyle name="常规 136" xfId="70"/>
    <cellStyle name="常规 137" xfId="10"/>
    <cellStyle name="常规 138" xfId="72"/>
    <cellStyle name="常规 139" xfId="74"/>
    <cellStyle name="常规 140" xfId="69"/>
    <cellStyle name="常规 141" xfId="71"/>
    <cellStyle name="常规 142" xfId="9"/>
    <cellStyle name="常规 143" xfId="73"/>
    <cellStyle name="常规 144" xfId="75"/>
    <cellStyle name="常规 145" xfId="76"/>
    <cellStyle name="常规 146" xfId="79"/>
    <cellStyle name="常规 147" xfId="82"/>
    <cellStyle name="常规 148" xfId="85"/>
    <cellStyle name="常规 149" xfId="88"/>
    <cellStyle name="常规 150" xfId="77"/>
    <cellStyle name="常规 151" xfId="80"/>
    <cellStyle name="常规 152" xfId="83"/>
    <cellStyle name="常规 153" xfId="86"/>
    <cellStyle name="常规 154" xfId="89"/>
    <cellStyle name="常规 155" xfId="91"/>
    <cellStyle name="常规 156" xfId="95"/>
    <cellStyle name="常规 157" xfId="99"/>
    <cellStyle name="常规 158" xfId="18"/>
    <cellStyle name="常规 159" xfId="17"/>
    <cellStyle name="常规 160" xfId="92"/>
    <cellStyle name="常规 161" xfId="96"/>
    <cellStyle name="常规 162" xfId="100"/>
    <cellStyle name="常规 163" xfId="19"/>
    <cellStyle name="常规 164" xfId="16"/>
    <cellStyle name="常规 165" xfId="22"/>
    <cellStyle name="常规 166" xfId="26"/>
    <cellStyle name="常规 167" xfId="30"/>
    <cellStyle name="常规 168" xfId="33"/>
    <cellStyle name="常规 169" xfId="103"/>
    <cellStyle name="常规 170" xfId="23"/>
    <cellStyle name="常规 171" xfId="27"/>
    <cellStyle name="常规 172" xfId="31"/>
    <cellStyle name="常规 173" xfId="34"/>
    <cellStyle name="常规 174" xfId="104"/>
    <cellStyle name="常规 175" xfId="107"/>
    <cellStyle name="常规 176" xfId="111"/>
    <cellStyle name="常规 177" xfId="115"/>
    <cellStyle name="常规 178" xfId="119"/>
    <cellStyle name="常规 179" xfId="123"/>
    <cellStyle name="常规 180" xfId="108"/>
    <cellStyle name="常规 181" xfId="112"/>
    <cellStyle name="常规 182" xfId="116"/>
    <cellStyle name="常规 183" xfId="120"/>
    <cellStyle name="常规 184" xfId="124"/>
    <cellStyle name="常规 185" xfId="127"/>
    <cellStyle name="常规 186" xfId="131"/>
    <cellStyle name="常规 187" xfId="135"/>
    <cellStyle name="常规 188" xfId="139"/>
    <cellStyle name="常规 189" xfId="143"/>
    <cellStyle name="常规 190" xfId="128"/>
    <cellStyle name="常规 191" xfId="132"/>
    <cellStyle name="常规 192" xfId="136"/>
    <cellStyle name="常规 193" xfId="140"/>
    <cellStyle name="常规 194" xfId="144"/>
    <cellStyle name="常规 195" xfId="8"/>
    <cellStyle name="常规 196" xfId="147"/>
    <cellStyle name="常规 197" xfId="148"/>
    <cellStyle name="常规 198" xfId="149"/>
    <cellStyle name="常规 199" xfId="150"/>
    <cellStyle name="常规 2" xfId="151"/>
    <cellStyle name="常规 200" xfId="78"/>
    <cellStyle name="常规 201" xfId="81"/>
    <cellStyle name="常规 202" xfId="84"/>
    <cellStyle name="常规 203" xfId="87"/>
    <cellStyle name="常规 204" xfId="90"/>
    <cellStyle name="常规 205" xfId="93"/>
    <cellStyle name="常规 206" xfId="97"/>
    <cellStyle name="常规 207" xfId="101"/>
    <cellStyle name="常规 208" xfId="20"/>
    <cellStyle name="常规 209" xfId="15"/>
    <cellStyle name="常规 210" xfId="94"/>
    <cellStyle name="常规 211" xfId="98"/>
    <cellStyle name="常规 212" xfId="102"/>
    <cellStyle name="常规 213" xfId="21"/>
    <cellStyle name="常规 214" xfId="14"/>
    <cellStyle name="常规 215" xfId="24"/>
    <cellStyle name="常规 216" xfId="28"/>
    <cellStyle name="常规 218" xfId="35"/>
    <cellStyle name="常规 219" xfId="105"/>
    <cellStyle name="常规 220" xfId="25"/>
    <cellStyle name="常规 221" xfId="29"/>
    <cellStyle name="常规 222" xfId="32"/>
    <cellStyle name="常规 223" xfId="36"/>
    <cellStyle name="常规 224" xfId="106"/>
    <cellStyle name="常规 225" xfId="109"/>
    <cellStyle name="常规 226" xfId="113"/>
    <cellStyle name="常规 227" xfId="117"/>
    <cellStyle name="常规 228" xfId="121"/>
    <cellStyle name="常规 229" xfId="125"/>
    <cellStyle name="常规 230" xfId="110"/>
    <cellStyle name="常规 231" xfId="114"/>
    <cellStyle name="常规 232" xfId="118"/>
    <cellStyle name="常规 233" xfId="122"/>
    <cellStyle name="常规 234" xfId="126"/>
    <cellStyle name="常规 235" xfId="129"/>
    <cellStyle name="常规 236" xfId="133"/>
    <cellStyle name="常规 237" xfId="137"/>
    <cellStyle name="常规 238" xfId="141"/>
    <cellStyle name="常规 239" xfId="145"/>
    <cellStyle name="常规 240" xfId="130"/>
    <cellStyle name="常规 241" xfId="134"/>
    <cellStyle name="常规 242" xfId="138"/>
    <cellStyle name="常规 243" xfId="142"/>
    <cellStyle name="常规 244" xfId="146"/>
    <cellStyle name="常规 245" xfId="7"/>
    <cellStyle name="常规 3" xfId="152"/>
    <cellStyle name="常规 4" xfId="153"/>
    <cellStyle name="常规 49" xfId="154"/>
    <cellStyle name="常规 5" xfId="156"/>
    <cellStyle name="常规 50" xfId="157"/>
    <cellStyle name="常规 51" xfId="158"/>
    <cellStyle name="常规 52" xfId="159"/>
    <cellStyle name="常规 53" xfId="160"/>
    <cellStyle name="常规 54" xfId="155"/>
    <cellStyle name="常规 55" xfId="161"/>
    <cellStyle name="常规 56" xfId="163"/>
    <cellStyle name="常规 57" xfId="165"/>
    <cellStyle name="常规 58" xfId="167"/>
    <cellStyle name="常规 59" xfId="169"/>
    <cellStyle name="常规 6" xfId="6"/>
    <cellStyle name="常规 60" xfId="162"/>
    <cellStyle name="常规 61" xfId="164"/>
    <cellStyle name="常规 62" xfId="166"/>
    <cellStyle name="常规 63" xfId="168"/>
    <cellStyle name="常规 64" xfId="170"/>
    <cellStyle name="常规 65" xfId="171"/>
    <cellStyle name="常规 66" xfId="173"/>
    <cellStyle name="常规 67" xfId="175"/>
    <cellStyle name="常规 68" xfId="177"/>
    <cellStyle name="常规 69" xfId="179"/>
    <cellStyle name="常规 7" xfId="181"/>
    <cellStyle name="常规 70" xfId="172"/>
    <cellStyle name="常规 71" xfId="174"/>
    <cellStyle name="常规 72" xfId="176"/>
    <cellStyle name="常规 73" xfId="178"/>
    <cellStyle name="常规 74" xfId="180"/>
    <cellStyle name="常规 75" xfId="182"/>
    <cellStyle name="常规 76" xfId="184"/>
    <cellStyle name="常规 77" xfId="186"/>
    <cellStyle name="常规 78" xfId="188"/>
    <cellStyle name="常规 79" xfId="190"/>
    <cellStyle name="常规 8" xfId="192"/>
    <cellStyle name="常规 80" xfId="183"/>
    <cellStyle name="常规 81" xfId="185"/>
    <cellStyle name="常规 82" xfId="187"/>
    <cellStyle name="常规 83" xfId="189"/>
    <cellStyle name="常规 84" xfId="191"/>
    <cellStyle name="常规 85" xfId="12"/>
    <cellStyle name="常规 86" xfId="193"/>
    <cellStyle name="常规 87" xfId="195"/>
    <cellStyle name="常规 88" xfId="197"/>
    <cellStyle name="常规 89" xfId="199"/>
    <cellStyle name="常规 9" xfId="201"/>
    <cellStyle name="常规 90" xfId="11"/>
    <cellStyle name="常规 91" xfId="194"/>
    <cellStyle name="常规 92" xfId="196"/>
    <cellStyle name="常规 93" xfId="198"/>
    <cellStyle name="常规 94" xfId="200"/>
    <cellStyle name="常规 95" xfId="202"/>
    <cellStyle name="常规 96" xfId="203"/>
    <cellStyle name="常规 97" xfId="204"/>
    <cellStyle name="常规 98" xfId="205"/>
    <cellStyle name="常规 99" xfId="206"/>
    <cellStyle name="常规_财字1号_5" xfId="207"/>
    <cellStyle name="常规_财字1号_6" xfId="208"/>
    <cellStyle name="常规_财字1号_8" xfId="209"/>
    <cellStyle name="常规_财字1号_9" xfId="210"/>
    <cellStyle name="千位分隔" xfId="4" builtinId="3"/>
  </cellStyles>
  <dxfs count="0"/>
  <tableStyles count="0" defaultTableStyle="TableStyleMedium9" defaultPivotStyle="PivotStyleLight16"/>
  <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2</xdr:col>
      <xdr:colOff>9525</xdr:colOff>
      <xdr:row>4</xdr:row>
      <xdr:rowOff>161925</xdr:rowOff>
    </xdr:to>
    <xdr:sp macro="" textlink="">
      <xdr:nvSpPr>
        <xdr:cNvPr id="2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49</xdr:row>
      <xdr:rowOff>19050</xdr:rowOff>
    </xdr:from>
    <xdr:to>
      <xdr:col>2</xdr:col>
      <xdr:colOff>9525</xdr:colOff>
      <xdr:row>51</xdr:row>
      <xdr:rowOff>171450</xdr:rowOff>
    </xdr:to>
    <xdr:sp macro="" textlink="">
      <xdr:nvSpPr>
        <xdr:cNvPr id="5" name="直线 4"/>
        <xdr:cNvSpPr>
          <a:spLocks noChangeShapeType="1"/>
        </xdr:cNvSpPr>
      </xdr:nvSpPr>
      <xdr:spPr>
        <a:xfrm>
          <a:off x="266700" y="862012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96</xdr:row>
      <xdr:rowOff>19050</xdr:rowOff>
    </xdr:from>
    <xdr:to>
      <xdr:col>2</xdr:col>
      <xdr:colOff>9525</xdr:colOff>
      <xdr:row>98</xdr:row>
      <xdr:rowOff>171450</xdr:rowOff>
    </xdr:to>
    <xdr:sp macro="" textlink="">
      <xdr:nvSpPr>
        <xdr:cNvPr id="8" name="直线 7"/>
        <xdr:cNvSpPr>
          <a:spLocks noChangeShapeType="1"/>
        </xdr:cNvSpPr>
      </xdr:nvSpPr>
      <xdr:spPr>
        <a:xfrm>
          <a:off x="266700" y="167640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143</xdr:row>
      <xdr:rowOff>19050</xdr:rowOff>
    </xdr:from>
    <xdr:to>
      <xdr:col>2</xdr:col>
      <xdr:colOff>9525</xdr:colOff>
      <xdr:row>145</xdr:row>
      <xdr:rowOff>171450</xdr:rowOff>
    </xdr:to>
    <xdr:sp macro="" textlink="">
      <xdr:nvSpPr>
        <xdr:cNvPr id="11" name="直线 10"/>
        <xdr:cNvSpPr>
          <a:spLocks noChangeShapeType="1"/>
        </xdr:cNvSpPr>
      </xdr:nvSpPr>
      <xdr:spPr>
        <a:xfrm>
          <a:off x="266700" y="2490787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190</xdr:row>
      <xdr:rowOff>19050</xdr:rowOff>
    </xdr:from>
    <xdr:to>
      <xdr:col>2</xdr:col>
      <xdr:colOff>9525</xdr:colOff>
      <xdr:row>192</xdr:row>
      <xdr:rowOff>171450</xdr:rowOff>
    </xdr:to>
    <xdr:sp macro="" textlink="">
      <xdr:nvSpPr>
        <xdr:cNvPr id="14" name="直线 13"/>
        <xdr:cNvSpPr>
          <a:spLocks noChangeShapeType="1"/>
        </xdr:cNvSpPr>
      </xdr:nvSpPr>
      <xdr:spPr>
        <a:xfrm>
          <a:off x="266700" y="330708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237</xdr:row>
      <xdr:rowOff>19050</xdr:rowOff>
    </xdr:from>
    <xdr:to>
      <xdr:col>2</xdr:col>
      <xdr:colOff>9525</xdr:colOff>
      <xdr:row>239</xdr:row>
      <xdr:rowOff>171450</xdr:rowOff>
    </xdr:to>
    <xdr:sp macro="" textlink="">
      <xdr:nvSpPr>
        <xdr:cNvPr id="17" name="直线 16"/>
        <xdr:cNvSpPr>
          <a:spLocks noChangeShapeType="1"/>
        </xdr:cNvSpPr>
      </xdr:nvSpPr>
      <xdr:spPr>
        <a:xfrm>
          <a:off x="266700" y="412242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284</xdr:row>
      <xdr:rowOff>19050</xdr:rowOff>
    </xdr:from>
    <xdr:to>
      <xdr:col>2</xdr:col>
      <xdr:colOff>9525</xdr:colOff>
      <xdr:row>286</xdr:row>
      <xdr:rowOff>171450</xdr:rowOff>
    </xdr:to>
    <xdr:sp macro="" textlink="">
      <xdr:nvSpPr>
        <xdr:cNvPr id="22" name="直线 17"/>
        <xdr:cNvSpPr>
          <a:spLocks noChangeShapeType="1"/>
        </xdr:cNvSpPr>
      </xdr:nvSpPr>
      <xdr:spPr>
        <a:xfrm>
          <a:off x="257175" y="4935855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200025</xdr:colOff>
      <xdr:row>284</xdr:row>
      <xdr:rowOff>0</xdr:rowOff>
    </xdr:from>
    <xdr:to>
      <xdr:col>1</xdr:col>
      <xdr:colOff>1304925</xdr:colOff>
      <xdr:row>286</xdr:row>
      <xdr:rowOff>152400</xdr:rowOff>
    </xdr:to>
    <xdr:sp macro="" textlink="">
      <xdr:nvSpPr>
        <xdr:cNvPr id="23" name="直线 17"/>
        <xdr:cNvSpPr>
          <a:spLocks noChangeShapeType="1"/>
        </xdr:cNvSpPr>
      </xdr:nvSpPr>
      <xdr:spPr>
        <a:xfrm>
          <a:off x="200025" y="4933950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49</xdr:row>
      <xdr:rowOff>19050</xdr:rowOff>
    </xdr:from>
    <xdr:to>
      <xdr:col>2</xdr:col>
      <xdr:colOff>9525</xdr:colOff>
      <xdr:row>51</xdr:row>
      <xdr:rowOff>161925</xdr:rowOff>
    </xdr:to>
    <xdr:sp macro="" textlink="">
      <xdr:nvSpPr>
        <xdr:cNvPr id="10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96</xdr:row>
      <xdr:rowOff>19050</xdr:rowOff>
    </xdr:from>
    <xdr:to>
      <xdr:col>2</xdr:col>
      <xdr:colOff>9525</xdr:colOff>
      <xdr:row>98</xdr:row>
      <xdr:rowOff>161925</xdr:rowOff>
    </xdr:to>
    <xdr:sp macro="" textlink="">
      <xdr:nvSpPr>
        <xdr:cNvPr id="12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143</xdr:row>
      <xdr:rowOff>19050</xdr:rowOff>
    </xdr:from>
    <xdr:to>
      <xdr:col>2</xdr:col>
      <xdr:colOff>9525</xdr:colOff>
      <xdr:row>145</xdr:row>
      <xdr:rowOff>161925</xdr:rowOff>
    </xdr:to>
    <xdr:sp macro="" textlink="">
      <xdr:nvSpPr>
        <xdr:cNvPr id="13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190</xdr:row>
      <xdr:rowOff>19050</xdr:rowOff>
    </xdr:from>
    <xdr:to>
      <xdr:col>2</xdr:col>
      <xdr:colOff>9525</xdr:colOff>
      <xdr:row>192</xdr:row>
      <xdr:rowOff>161925</xdr:rowOff>
    </xdr:to>
    <xdr:sp macro="" textlink="">
      <xdr:nvSpPr>
        <xdr:cNvPr id="15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237</xdr:row>
      <xdr:rowOff>19050</xdr:rowOff>
    </xdr:from>
    <xdr:to>
      <xdr:col>2</xdr:col>
      <xdr:colOff>9525</xdr:colOff>
      <xdr:row>239</xdr:row>
      <xdr:rowOff>161925</xdr:rowOff>
    </xdr:to>
    <xdr:sp macro="" textlink="">
      <xdr:nvSpPr>
        <xdr:cNvPr id="16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284</xdr:row>
      <xdr:rowOff>19050</xdr:rowOff>
    </xdr:from>
    <xdr:to>
      <xdr:col>2</xdr:col>
      <xdr:colOff>9525</xdr:colOff>
      <xdr:row>286</xdr:row>
      <xdr:rowOff>161925</xdr:rowOff>
    </xdr:to>
    <xdr:sp macro="" textlink="">
      <xdr:nvSpPr>
        <xdr:cNvPr id="18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4" name="Line 1"/>
        <xdr:cNvSpPr>
          <a:spLocks noChangeShapeType="1"/>
        </xdr:cNvSpPr>
      </xdr:nvSpPr>
      <xdr:spPr>
        <a:xfrm>
          <a:off x="685800" y="600075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5" name="Line 1"/>
        <xdr:cNvSpPr>
          <a:spLocks noChangeShapeType="1"/>
        </xdr:cNvSpPr>
      </xdr:nvSpPr>
      <xdr:spPr>
        <a:xfrm>
          <a:off x="685800" y="600075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98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99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00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01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02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03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04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05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06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07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08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09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10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11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12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13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14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15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16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17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18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19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20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21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22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3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4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5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6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7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28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9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30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31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32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33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34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35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36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37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38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39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0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1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2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3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44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5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46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47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48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49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50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51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52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53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54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5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6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7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8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9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60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61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62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63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64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65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66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67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68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69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70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1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2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3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4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5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76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7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78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79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80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81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82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83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84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85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86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87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88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89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90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91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92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93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41"/>
  <sheetViews>
    <sheetView tabSelected="1" topLeftCell="A314" workbookViewId="0">
      <selection activeCell="D328" sqref="D328"/>
    </sheetView>
  </sheetViews>
  <sheetFormatPr defaultColWidth="9" defaultRowHeight="13.5"/>
  <cols>
    <col min="1" max="1" width="3.375" style="8" customWidth="1"/>
    <col min="2" max="2" width="17.75" style="8" customWidth="1"/>
    <col min="3" max="5" width="9.125" style="8" customWidth="1"/>
    <col min="6" max="6" width="10" style="159" customWidth="1"/>
    <col min="7" max="7" width="9.125" style="8" customWidth="1"/>
    <col min="8" max="8" width="11.5" style="8" customWidth="1"/>
    <col min="9" max="12" width="9.125" style="8" customWidth="1"/>
    <col min="13" max="13" width="10.625" style="8" customWidth="1"/>
    <col min="14" max="14" width="9.125" style="159" customWidth="1"/>
    <col min="15" max="16384" width="9" style="8"/>
  </cols>
  <sheetData>
    <row r="1" spans="1:14" s="57" customFormat="1" ht="18.75">
      <c r="A1" s="230" t="s">
        <v>136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</row>
    <row r="2" spans="1:14" s="57" customFormat="1" ht="14.25" thickBot="1">
      <c r="B2" s="59" t="s">
        <v>0</v>
      </c>
      <c r="C2" s="58"/>
      <c r="D2" s="58"/>
      <c r="F2" s="154"/>
      <c r="G2" s="73" t="s">
        <v>122</v>
      </c>
      <c r="H2" s="58"/>
      <c r="I2" s="58"/>
      <c r="J2" s="58"/>
      <c r="K2" s="58"/>
      <c r="L2" s="59" t="s">
        <v>1</v>
      </c>
      <c r="N2" s="170"/>
    </row>
    <row r="3" spans="1:14" s="57" customFormat="1" ht="13.5" customHeight="1">
      <c r="A3" s="226" t="s">
        <v>116</v>
      </c>
      <c r="B3" s="164" t="s">
        <v>3</v>
      </c>
      <c r="C3" s="231" t="s">
        <v>4</v>
      </c>
      <c r="D3" s="231"/>
      <c r="E3" s="231"/>
      <c r="F3" s="232"/>
      <c r="G3" s="231" t="s">
        <v>5</v>
      </c>
      <c r="H3" s="231"/>
      <c r="I3" s="231" t="s">
        <v>6</v>
      </c>
      <c r="J3" s="231"/>
      <c r="K3" s="231"/>
      <c r="L3" s="231"/>
      <c r="M3" s="231"/>
      <c r="N3" s="234" t="s">
        <v>7</v>
      </c>
    </row>
    <row r="4" spans="1:14" s="57" customFormat="1">
      <c r="A4" s="224"/>
      <c r="B4" s="58" t="s">
        <v>8</v>
      </c>
      <c r="C4" s="233" t="s">
        <v>9</v>
      </c>
      <c r="D4" s="233" t="s">
        <v>10</v>
      </c>
      <c r="E4" s="233" t="s">
        <v>11</v>
      </c>
      <c r="F4" s="199" t="s">
        <v>12</v>
      </c>
      <c r="G4" s="233" t="s">
        <v>13</v>
      </c>
      <c r="H4" s="233" t="s">
        <v>14</v>
      </c>
      <c r="I4" s="220" t="s">
        <v>13</v>
      </c>
      <c r="J4" s="233" t="s">
        <v>15</v>
      </c>
      <c r="K4" s="233"/>
      <c r="L4" s="233"/>
      <c r="M4" s="221" t="s">
        <v>12</v>
      </c>
      <c r="N4" s="235"/>
    </row>
    <row r="5" spans="1:14" s="57" customFormat="1" ht="14.25" thickBot="1">
      <c r="A5" s="229"/>
      <c r="B5" s="165" t="s">
        <v>16</v>
      </c>
      <c r="C5" s="233"/>
      <c r="D5" s="233"/>
      <c r="E5" s="233"/>
      <c r="F5" s="200" t="s">
        <v>17</v>
      </c>
      <c r="G5" s="233"/>
      <c r="H5" s="233"/>
      <c r="I5" s="33" t="s">
        <v>18</v>
      </c>
      <c r="J5" s="220" t="s">
        <v>9</v>
      </c>
      <c r="K5" s="220" t="s">
        <v>10</v>
      </c>
      <c r="L5" s="220" t="s">
        <v>11</v>
      </c>
      <c r="M5" s="222" t="s">
        <v>17</v>
      </c>
      <c r="N5" s="198" t="s">
        <v>17</v>
      </c>
    </row>
    <row r="6" spans="1:14" s="57" customFormat="1" ht="13.5" customHeight="1">
      <c r="A6" s="226" t="s">
        <v>2</v>
      </c>
      <c r="B6" s="220" t="s">
        <v>19</v>
      </c>
      <c r="C6" s="74">
        <v>4493.5114400000002</v>
      </c>
      <c r="D6" s="74">
        <v>40802.664692999999</v>
      </c>
      <c r="E6" s="71">
        <v>37617.251420000001</v>
      </c>
      <c r="F6" s="155">
        <f t="shared" ref="F6:F27" si="0">(D6-E6)/E6*100</f>
        <v>8.4679585901547458</v>
      </c>
      <c r="G6" s="72">
        <v>298423</v>
      </c>
      <c r="H6" s="72">
        <v>34676947.310000002</v>
      </c>
      <c r="I6" s="72">
        <v>36518</v>
      </c>
      <c r="J6" s="71">
        <v>2694.9360109999998</v>
      </c>
      <c r="K6" s="71">
        <v>25712.621798</v>
      </c>
      <c r="L6" s="71">
        <v>18330.590655</v>
      </c>
      <c r="M6" s="31">
        <f t="shared" ref="M6:M18" si="1">(K6-L6)/L6*100</f>
        <v>40.271649080693521</v>
      </c>
      <c r="N6" s="171">
        <f t="shared" ref="N6:N18" si="2">D6/D327*100</f>
        <v>38.594580502139429</v>
      </c>
    </row>
    <row r="7" spans="1:14" s="57" customFormat="1" ht="13.5" customHeight="1">
      <c r="A7" s="224"/>
      <c r="B7" s="220" t="s">
        <v>20</v>
      </c>
      <c r="C7" s="74">
        <v>1441.9356760000001</v>
      </c>
      <c r="D7" s="74">
        <v>12887.326831</v>
      </c>
      <c r="E7" s="72">
        <v>11958.647917</v>
      </c>
      <c r="F7" s="155">
        <f t="shared" si="0"/>
        <v>7.7657517843620276</v>
      </c>
      <c r="G7" s="72">
        <v>165010</v>
      </c>
      <c r="H7" s="72">
        <v>3300200</v>
      </c>
      <c r="I7" s="72">
        <v>21116</v>
      </c>
      <c r="J7" s="71">
        <v>1102.5088679999999</v>
      </c>
      <c r="K7" s="71">
        <v>10265.570874999999</v>
      </c>
      <c r="L7" s="71">
        <v>6906.7204389999997</v>
      </c>
      <c r="M7" s="31">
        <f t="shared" si="1"/>
        <v>48.631625757337247</v>
      </c>
      <c r="N7" s="171">
        <f t="shared" si="2"/>
        <v>38.295174863599456</v>
      </c>
    </row>
    <row r="8" spans="1:14" s="57" customFormat="1" ht="13.5" customHeight="1">
      <c r="A8" s="224"/>
      <c r="B8" s="220" t="s">
        <v>21</v>
      </c>
      <c r="C8" s="74">
        <v>135.13999999999999</v>
      </c>
      <c r="D8" s="74">
        <v>2648.53</v>
      </c>
      <c r="E8" s="72">
        <v>1606.937484</v>
      </c>
      <c r="F8" s="155">
        <f t="shared" si="0"/>
        <v>64.818484002704366</v>
      </c>
      <c r="G8" s="72">
        <v>1508</v>
      </c>
      <c r="H8" s="72">
        <v>1755218.58</v>
      </c>
      <c r="I8" s="72">
        <v>293</v>
      </c>
      <c r="J8" s="71">
        <v>69.767908999999705</v>
      </c>
      <c r="K8" s="71">
        <v>1866.068544</v>
      </c>
      <c r="L8" s="71">
        <v>621.72525700000006</v>
      </c>
      <c r="M8" s="31">
        <f t="shared" si="1"/>
        <v>200.14359606433035</v>
      </c>
      <c r="N8" s="171">
        <f t="shared" si="2"/>
        <v>54.076825478927525</v>
      </c>
    </row>
    <row r="9" spans="1:14" s="57" customFormat="1" ht="13.5" customHeight="1">
      <c r="A9" s="224"/>
      <c r="B9" s="220" t="s">
        <v>22</v>
      </c>
      <c r="C9" s="74">
        <v>287.43003299999998</v>
      </c>
      <c r="D9" s="74">
        <v>2350.5286390000001</v>
      </c>
      <c r="E9" s="72">
        <v>1228.191243</v>
      </c>
      <c r="F9" s="155">
        <f t="shared" si="0"/>
        <v>91.381322118741096</v>
      </c>
      <c r="G9" s="72">
        <v>171551</v>
      </c>
      <c r="H9" s="72">
        <v>1220071.92</v>
      </c>
      <c r="I9" s="72">
        <v>3173</v>
      </c>
      <c r="J9" s="71">
        <v>38.982554</v>
      </c>
      <c r="K9" s="71">
        <v>356.32296000000002</v>
      </c>
      <c r="L9" s="71">
        <v>423.27540800000003</v>
      </c>
      <c r="M9" s="31">
        <f t="shared" si="1"/>
        <v>-15.817703257638819</v>
      </c>
      <c r="N9" s="171">
        <f t="shared" si="2"/>
        <v>54.434124765881876</v>
      </c>
    </row>
    <row r="10" spans="1:14" s="57" customFormat="1" ht="13.5" customHeight="1">
      <c r="A10" s="224"/>
      <c r="B10" s="220" t="s">
        <v>23</v>
      </c>
      <c r="C10" s="74">
        <v>6.1579269999999999</v>
      </c>
      <c r="D10" s="74">
        <v>137.51602299999999</v>
      </c>
      <c r="E10" s="72">
        <v>169.16720000000001</v>
      </c>
      <c r="F10" s="155">
        <f t="shared" si="0"/>
        <v>-18.709996382277424</v>
      </c>
      <c r="G10" s="72">
        <v>1383</v>
      </c>
      <c r="H10" s="72">
        <v>115329.87</v>
      </c>
      <c r="I10" s="72">
        <v>49</v>
      </c>
      <c r="J10" s="71">
        <v>3.696358</v>
      </c>
      <c r="K10" s="71">
        <v>49.152143000000002</v>
      </c>
      <c r="L10" s="71">
        <v>58.018884</v>
      </c>
      <c r="M10" s="31">
        <f t="shared" si="1"/>
        <v>-15.282508708716284</v>
      </c>
      <c r="N10" s="171">
        <f t="shared" si="2"/>
        <v>27.719634625171281</v>
      </c>
    </row>
    <row r="11" spans="1:14" s="57" customFormat="1" ht="13.5" customHeight="1">
      <c r="A11" s="224"/>
      <c r="B11" s="220" t="s">
        <v>24</v>
      </c>
      <c r="C11" s="74">
        <v>92.197400000000002</v>
      </c>
      <c r="D11" s="74">
        <v>5562.2034999999996</v>
      </c>
      <c r="E11" s="72">
        <v>4684.7626229999996</v>
      </c>
      <c r="F11" s="155">
        <f t="shared" si="0"/>
        <v>18.729676348854358</v>
      </c>
      <c r="G11" s="72">
        <v>18178</v>
      </c>
      <c r="H11" s="72">
        <v>5463212.1799999997</v>
      </c>
      <c r="I11" s="72">
        <v>1225</v>
      </c>
      <c r="J11" s="71">
        <v>277.01493699999997</v>
      </c>
      <c r="K11" s="71">
        <v>2101.9387940000001</v>
      </c>
      <c r="L11" s="71">
        <v>2477.8693709999998</v>
      </c>
      <c r="M11" s="31">
        <f t="shared" si="1"/>
        <v>-15.171525238567538</v>
      </c>
      <c r="N11" s="171">
        <f t="shared" si="2"/>
        <v>44.911525091666107</v>
      </c>
    </row>
    <row r="12" spans="1:14" s="57" customFormat="1" ht="13.5" customHeight="1">
      <c r="A12" s="224"/>
      <c r="B12" s="220" t="s">
        <v>25</v>
      </c>
      <c r="C12" s="74">
        <v>81.14</v>
      </c>
      <c r="D12" s="74">
        <v>10410.98</v>
      </c>
      <c r="E12" s="74">
        <v>8501.4186730000001</v>
      </c>
      <c r="F12" s="155">
        <f t="shared" si="0"/>
        <v>22.461678461556687</v>
      </c>
      <c r="G12" s="74">
        <v>2725</v>
      </c>
      <c r="H12" s="74">
        <v>457295.15</v>
      </c>
      <c r="I12" s="74">
        <v>6886</v>
      </c>
      <c r="J12" s="71">
        <v>497.316358000001</v>
      </c>
      <c r="K12" s="71">
        <v>7347.3905860000004</v>
      </c>
      <c r="L12" s="71">
        <v>6185.9938119999997</v>
      </c>
      <c r="M12" s="31">
        <f t="shared" si="1"/>
        <v>18.774619071668752</v>
      </c>
      <c r="N12" s="171">
        <f t="shared" si="2"/>
        <v>36.943453260224473</v>
      </c>
    </row>
    <row r="13" spans="1:14" s="58" customFormat="1" ht="13.5" customHeight="1">
      <c r="A13" s="224"/>
      <c r="B13" s="220" t="s">
        <v>26</v>
      </c>
      <c r="C13" s="74">
        <v>310.081008</v>
      </c>
      <c r="D13" s="74">
        <v>6009.1516009999996</v>
      </c>
      <c r="E13" s="72">
        <v>5396.0605519999999</v>
      </c>
      <c r="F13" s="155">
        <f t="shared" si="0"/>
        <v>11.361826708426449</v>
      </c>
      <c r="G13" s="72">
        <v>405875</v>
      </c>
      <c r="H13" s="72">
        <v>53616860.93</v>
      </c>
      <c r="I13" s="72">
        <v>73790</v>
      </c>
      <c r="J13" s="71">
        <v>354.32203000000101</v>
      </c>
      <c r="K13" s="71">
        <v>3081.8701649999998</v>
      </c>
      <c r="L13" s="71">
        <v>3927.220378</v>
      </c>
      <c r="M13" s="31">
        <f t="shared" si="1"/>
        <v>-21.525408091065884</v>
      </c>
      <c r="N13" s="171">
        <f t="shared" si="2"/>
        <v>31.520985960554977</v>
      </c>
    </row>
    <row r="14" spans="1:14" s="58" customFormat="1" ht="13.5" customHeight="1">
      <c r="A14" s="224"/>
      <c r="B14" s="220" t="s">
        <v>27</v>
      </c>
      <c r="C14" s="74">
        <v>31.7</v>
      </c>
      <c r="D14" s="74">
        <v>482.88</v>
      </c>
      <c r="E14" s="72">
        <v>235.85</v>
      </c>
      <c r="F14" s="155">
        <f t="shared" si="0"/>
        <v>104.74030103879586</v>
      </c>
      <c r="G14" s="72">
        <v>237</v>
      </c>
      <c r="H14" s="72">
        <v>219881.74000000954</v>
      </c>
      <c r="I14" s="72">
        <v>4</v>
      </c>
      <c r="J14" s="76">
        <v>30.440829999999998</v>
      </c>
      <c r="K14" s="71">
        <v>158.98686000000001</v>
      </c>
      <c r="L14" s="71">
        <v>260.13554699999997</v>
      </c>
      <c r="M14" s="31">
        <f t="shared" si="1"/>
        <v>-38.883070063469631</v>
      </c>
      <c r="N14" s="171">
        <f t="shared" si="2"/>
        <v>19.673523243429646</v>
      </c>
    </row>
    <row r="15" spans="1:14" s="58" customFormat="1" ht="13.5" customHeight="1">
      <c r="A15" s="224"/>
      <c r="B15" s="14" t="s">
        <v>28</v>
      </c>
      <c r="C15" s="74">
        <v>27.917221000000001</v>
      </c>
      <c r="D15" s="74">
        <v>239.58103600000001</v>
      </c>
      <c r="E15" s="75">
        <v>145.44604000000001</v>
      </c>
      <c r="F15" s="155">
        <f t="shared" si="0"/>
        <v>64.721594345229335</v>
      </c>
      <c r="G15" s="75">
        <v>77</v>
      </c>
      <c r="H15" s="75">
        <v>41010.89</v>
      </c>
      <c r="I15" s="75">
        <v>0</v>
      </c>
      <c r="J15" s="76">
        <v>0</v>
      </c>
      <c r="K15" s="71">
        <v>0</v>
      </c>
      <c r="L15" s="71">
        <v>0</v>
      </c>
      <c r="M15" s="31">
        <v>0</v>
      </c>
      <c r="N15" s="171">
        <f t="shared" si="2"/>
        <v>70.758959121132975</v>
      </c>
    </row>
    <row r="16" spans="1:14" s="58" customFormat="1" ht="13.5" customHeight="1">
      <c r="A16" s="224"/>
      <c r="B16" s="14" t="s">
        <v>29</v>
      </c>
      <c r="C16" s="74">
        <v>1.65867900000001</v>
      </c>
      <c r="D16" s="74">
        <v>137.45829499999999</v>
      </c>
      <c r="E16" s="75">
        <v>26.754431</v>
      </c>
      <c r="F16" s="155">
        <f t="shared" si="0"/>
        <v>413.77768041488156</v>
      </c>
      <c r="G16" s="75">
        <v>24</v>
      </c>
      <c r="H16" s="75">
        <v>63522.45</v>
      </c>
      <c r="I16" s="75">
        <v>0</v>
      </c>
      <c r="J16" s="76">
        <v>0</v>
      </c>
      <c r="K16" s="71">
        <v>0</v>
      </c>
      <c r="L16" s="71">
        <v>0</v>
      </c>
      <c r="M16" s="31">
        <v>0</v>
      </c>
      <c r="N16" s="171">
        <f t="shared" si="2"/>
        <v>50.954399302308261</v>
      </c>
    </row>
    <row r="17" spans="1:14" s="58" customFormat="1" ht="13.5" customHeight="1">
      <c r="A17" s="224"/>
      <c r="B17" s="14" t="s">
        <v>30</v>
      </c>
      <c r="C17" s="74">
        <v>2.1250550000000001</v>
      </c>
      <c r="D17" s="74">
        <v>104.827596</v>
      </c>
      <c r="E17" s="75">
        <v>62.634900999999999</v>
      </c>
      <c r="F17" s="155">
        <f t="shared" si="0"/>
        <v>67.362914806874201</v>
      </c>
      <c r="G17" s="75">
        <v>133</v>
      </c>
      <c r="H17" s="75">
        <v>115197.65</v>
      </c>
      <c r="I17" s="75">
        <v>4</v>
      </c>
      <c r="J17" s="76">
        <v>30.440829999999998</v>
      </c>
      <c r="K17" s="71">
        <v>158.98686000000001</v>
      </c>
      <c r="L17" s="71">
        <v>260.13554699999997</v>
      </c>
      <c r="M17" s="31">
        <f t="shared" si="1"/>
        <v>-38.883070063469631</v>
      </c>
      <c r="N17" s="171">
        <f t="shared" si="2"/>
        <v>7.3690469000617611</v>
      </c>
    </row>
    <row r="18" spans="1:14" s="58" customFormat="1" ht="13.5" customHeight="1" thickBot="1">
      <c r="A18" s="225"/>
      <c r="B18" s="15" t="s">
        <v>31</v>
      </c>
      <c r="C18" s="16">
        <f>C6+C8+C9+C10+C11+C12+C13+C14</f>
        <v>5437.3578080000007</v>
      </c>
      <c r="D18" s="16">
        <f t="shared" ref="D18:L18" si="3">D6+D8+D9+D10+D11+D12+D13+D14</f>
        <v>68404.454455999992</v>
      </c>
      <c r="E18" s="16">
        <f t="shared" si="3"/>
        <v>59439.639195000011</v>
      </c>
      <c r="F18" s="156">
        <f t="shared" si="0"/>
        <v>15.082216820983144</v>
      </c>
      <c r="G18" s="16">
        <f t="shared" si="3"/>
        <v>899880</v>
      </c>
      <c r="H18" s="16">
        <f t="shared" si="3"/>
        <v>97524817.680000007</v>
      </c>
      <c r="I18" s="16">
        <f t="shared" si="3"/>
        <v>121938</v>
      </c>
      <c r="J18" s="16">
        <f t="shared" si="3"/>
        <v>3966.4769870000018</v>
      </c>
      <c r="K18" s="16">
        <f t="shared" si="3"/>
        <v>40674.351849999999</v>
      </c>
      <c r="L18" s="16">
        <f t="shared" si="3"/>
        <v>32284.829312000005</v>
      </c>
      <c r="M18" s="16">
        <f t="shared" si="1"/>
        <v>25.985959092190946</v>
      </c>
      <c r="N18" s="172">
        <f t="shared" si="2"/>
        <v>38.533976061555499</v>
      </c>
    </row>
    <row r="19" spans="1:14" s="57" customFormat="1" ht="14.25" thickTop="1">
      <c r="A19" s="236" t="s">
        <v>32</v>
      </c>
      <c r="B19" s="18" t="s">
        <v>19</v>
      </c>
      <c r="C19" s="21">
        <v>1301.5130039999999</v>
      </c>
      <c r="D19" s="21">
        <v>13266.068558999999</v>
      </c>
      <c r="E19" s="20">
        <v>12378.154778</v>
      </c>
      <c r="F19" s="157">
        <f t="shared" si="0"/>
        <v>7.1732321733293425</v>
      </c>
      <c r="G19" s="20">
        <v>91828</v>
      </c>
      <c r="H19" s="20">
        <v>12155930.418919001</v>
      </c>
      <c r="I19" s="20">
        <v>15417</v>
      </c>
      <c r="J19" s="20">
        <v>795.85722099999703</v>
      </c>
      <c r="K19" s="20">
        <v>8548.4317229999997</v>
      </c>
      <c r="L19" s="22">
        <v>6138.8846880000001</v>
      </c>
      <c r="M19" s="111">
        <f t="shared" ref="M19:M31" si="4">(K19-L19)/L19*100</f>
        <v>39.250566796116367</v>
      </c>
      <c r="N19" s="173">
        <f t="shared" ref="N19:N31" si="5">D19/D327*100</f>
        <v>12.548159655735999</v>
      </c>
    </row>
    <row r="20" spans="1:14" s="57" customFormat="1">
      <c r="A20" s="237"/>
      <c r="B20" s="220" t="s">
        <v>20</v>
      </c>
      <c r="C20" s="21">
        <v>430.97157199999998</v>
      </c>
      <c r="D20" s="21">
        <v>4138.5332090000002</v>
      </c>
      <c r="E20" s="20">
        <v>3960.3250899999998</v>
      </c>
      <c r="F20" s="155">
        <f t="shared" si="0"/>
        <v>4.4998356182926473</v>
      </c>
      <c r="G20" s="20">
        <v>46769</v>
      </c>
      <c r="H20" s="20">
        <v>932500</v>
      </c>
      <c r="I20" s="20">
        <v>8304</v>
      </c>
      <c r="J20" s="20">
        <v>347.75087999999897</v>
      </c>
      <c r="K20" s="20">
        <v>3266.5818589999999</v>
      </c>
      <c r="L20" s="22">
        <v>1985.5156460000001</v>
      </c>
      <c r="M20" s="31">
        <f t="shared" si="4"/>
        <v>64.52058011130876</v>
      </c>
      <c r="N20" s="171">
        <f t="shared" si="5"/>
        <v>12.297806596806126</v>
      </c>
    </row>
    <row r="21" spans="1:14" s="57" customFormat="1">
      <c r="A21" s="237"/>
      <c r="B21" s="220" t="s">
        <v>21</v>
      </c>
      <c r="C21" s="21">
        <v>4.6205949999999998</v>
      </c>
      <c r="D21" s="21">
        <v>114.36539999999999</v>
      </c>
      <c r="E21" s="20">
        <v>97.979158999999996</v>
      </c>
      <c r="F21" s="155">
        <f t="shared" si="0"/>
        <v>16.724210706891245</v>
      </c>
      <c r="G21" s="20">
        <v>232</v>
      </c>
      <c r="H21" s="20">
        <v>167639.77551000001</v>
      </c>
      <c r="I21" s="20">
        <v>12</v>
      </c>
      <c r="J21" s="20">
        <v>1.52654799999999</v>
      </c>
      <c r="K21" s="20">
        <v>82.302408999999997</v>
      </c>
      <c r="L21" s="22">
        <v>25.97589</v>
      </c>
      <c r="M21" s="31">
        <f t="shared" si="4"/>
        <v>216.84153651713186</v>
      </c>
      <c r="N21" s="171">
        <f t="shared" si="5"/>
        <v>2.3350755991541483</v>
      </c>
    </row>
    <row r="22" spans="1:14" s="57" customFormat="1">
      <c r="A22" s="237"/>
      <c r="B22" s="220" t="s">
        <v>22</v>
      </c>
      <c r="C22" s="21">
        <v>71.209193999999997</v>
      </c>
      <c r="D22" s="21">
        <v>629.83697299999994</v>
      </c>
      <c r="E22" s="20">
        <v>383.188513</v>
      </c>
      <c r="F22" s="155">
        <f t="shared" si="0"/>
        <v>64.367394019454835</v>
      </c>
      <c r="G22" s="20">
        <v>30360</v>
      </c>
      <c r="H22" s="20">
        <v>417916.13500000001</v>
      </c>
      <c r="I22" s="20">
        <v>31</v>
      </c>
      <c r="J22" s="20">
        <v>5.5</v>
      </c>
      <c r="K22" s="20">
        <v>37.270311999999997</v>
      </c>
      <c r="L22" s="22">
        <v>37.351312999999998</v>
      </c>
      <c r="M22" s="31">
        <f t="shared" si="4"/>
        <v>-0.21686252368156522</v>
      </c>
      <c r="N22" s="171">
        <f t="shared" si="5"/>
        <v>14.585920716555611</v>
      </c>
    </row>
    <row r="23" spans="1:14" s="57" customFormat="1">
      <c r="A23" s="237"/>
      <c r="B23" s="220" t="s">
        <v>23</v>
      </c>
      <c r="C23" s="21"/>
      <c r="D23" s="21">
        <v>1.646657</v>
      </c>
      <c r="E23" s="20">
        <v>1.4744900000000001</v>
      </c>
      <c r="F23" s="155">
        <f t="shared" si="0"/>
        <v>11.676376238563838</v>
      </c>
      <c r="G23" s="20">
        <v>16</v>
      </c>
      <c r="H23" s="20">
        <v>1771.1849999999999</v>
      </c>
      <c r="I23" s="20">
        <v>0</v>
      </c>
      <c r="J23" s="20">
        <v>0</v>
      </c>
      <c r="K23" s="20">
        <v>0</v>
      </c>
      <c r="L23" s="22">
        <v>0</v>
      </c>
      <c r="M23" s="31">
        <v>0</v>
      </c>
      <c r="N23" s="171">
        <f t="shared" si="5"/>
        <v>0.33192299629680733</v>
      </c>
    </row>
    <row r="24" spans="1:14" s="57" customFormat="1">
      <c r="A24" s="237"/>
      <c r="B24" s="220" t="s">
        <v>24</v>
      </c>
      <c r="C24" s="21">
        <v>42.935892000000003</v>
      </c>
      <c r="D24" s="21">
        <v>370.58725600000002</v>
      </c>
      <c r="E24" s="20">
        <v>342.092759</v>
      </c>
      <c r="F24" s="155">
        <f t="shared" si="0"/>
        <v>8.3294651086140128</v>
      </c>
      <c r="G24" s="20">
        <v>17951</v>
      </c>
      <c r="H24" s="20">
        <v>785538.75629000005</v>
      </c>
      <c r="I24" s="20">
        <v>118</v>
      </c>
      <c r="J24" s="20">
        <v>4.3681989999999997</v>
      </c>
      <c r="K24" s="20">
        <v>303.35428300000001</v>
      </c>
      <c r="L24" s="22">
        <v>196.04202100000001</v>
      </c>
      <c r="M24" s="31">
        <f t="shared" si="4"/>
        <v>54.739418341336119</v>
      </c>
      <c r="N24" s="171">
        <f t="shared" si="5"/>
        <v>2.9922743471172337</v>
      </c>
    </row>
    <row r="25" spans="1:14" s="57" customFormat="1">
      <c r="A25" s="237"/>
      <c r="B25" s="220" t="s">
        <v>25</v>
      </c>
      <c r="C25" s="20">
        <v>11.64</v>
      </c>
      <c r="D25" s="20">
        <v>2095.7972810000001</v>
      </c>
      <c r="E25" s="20">
        <v>1400.0180350000001</v>
      </c>
      <c r="F25" s="155">
        <f t="shared" si="0"/>
        <v>49.697877356272777</v>
      </c>
      <c r="G25" s="22">
        <v>966</v>
      </c>
      <c r="H25" s="22">
        <v>108618.85371</v>
      </c>
      <c r="I25" s="22">
        <v>3295</v>
      </c>
      <c r="J25" s="22">
        <v>27.7349999999999</v>
      </c>
      <c r="K25" s="22">
        <v>1173.3688569999999</v>
      </c>
      <c r="L25" s="22">
        <v>676.24568499999998</v>
      </c>
      <c r="M25" s="20">
        <v>0</v>
      </c>
      <c r="N25" s="171">
        <f t="shared" si="5"/>
        <v>7.436954916206644</v>
      </c>
    </row>
    <row r="26" spans="1:14" s="58" customFormat="1">
      <c r="A26" s="237"/>
      <c r="B26" s="220" t="s">
        <v>26</v>
      </c>
      <c r="C26" s="20">
        <v>39.71</v>
      </c>
      <c r="D26" s="20">
        <v>4367.3900000000003</v>
      </c>
      <c r="E26" s="20">
        <v>8520.2900000000009</v>
      </c>
      <c r="F26" s="155">
        <f t="shared" si="0"/>
        <v>-48.741298711663575</v>
      </c>
      <c r="G26" s="20">
        <v>196030</v>
      </c>
      <c r="H26" s="20">
        <v>40721403.439999998</v>
      </c>
      <c r="I26" s="20">
        <v>52001</v>
      </c>
      <c r="J26" s="20">
        <v>36.4284019999996</v>
      </c>
      <c r="K26" s="20">
        <v>7133.2219210000003</v>
      </c>
      <c r="L26" s="22">
        <v>4759.859203</v>
      </c>
      <c r="M26" s="31">
        <f t="shared" si="4"/>
        <v>49.862036181745445</v>
      </c>
      <c r="N26" s="171">
        <f t="shared" si="5"/>
        <v>22.909130608613552</v>
      </c>
    </row>
    <row r="27" spans="1:14" s="58" customFormat="1">
      <c r="A27" s="237"/>
      <c r="B27" s="220" t="s">
        <v>27</v>
      </c>
      <c r="C27" s="139">
        <v>1.28</v>
      </c>
      <c r="D27" s="139">
        <v>26.3</v>
      </c>
      <c r="E27" s="20">
        <v>49.56</v>
      </c>
      <c r="F27" s="155">
        <f t="shared" si="0"/>
        <v>-46.933010492332528</v>
      </c>
      <c r="G27" s="20">
        <v>111</v>
      </c>
      <c r="H27" s="20">
        <v>7210.98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171">
        <f t="shared" si="5"/>
        <v>1.0715160315237735</v>
      </c>
    </row>
    <row r="28" spans="1:14" s="58" customFormat="1">
      <c r="A28" s="237"/>
      <c r="B28" s="14" t="s">
        <v>28</v>
      </c>
      <c r="C28" s="40"/>
      <c r="D28" s="40">
        <v>4.943397</v>
      </c>
      <c r="E28" s="40">
        <v>34.456414000000002</v>
      </c>
      <c r="F28" s="155">
        <f t="shared" ref="F28:F30" si="6">(D28-E28)/E28*100</f>
        <v>-85.653187821576566</v>
      </c>
      <c r="G28" s="40">
        <v>4</v>
      </c>
      <c r="H28" s="40">
        <v>262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171">
        <f t="shared" si="5"/>
        <v>1.4600054832492311</v>
      </c>
    </row>
    <row r="29" spans="1:14" s="58" customFormat="1">
      <c r="A29" s="237"/>
      <c r="B29" s="14" t="s">
        <v>29</v>
      </c>
      <c r="C29" s="40">
        <v>9.2549999999999993E-3</v>
      </c>
      <c r="D29" s="40">
        <v>15.569236</v>
      </c>
      <c r="E29" s="40">
        <v>12.160800999999999</v>
      </c>
      <c r="F29" s="155">
        <f t="shared" si="6"/>
        <v>28.028046836717422</v>
      </c>
      <c r="G29" s="40">
        <v>103</v>
      </c>
      <c r="H29" s="40">
        <v>5695.3959880000002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171">
        <f t="shared" si="5"/>
        <v>5.7713582725282073</v>
      </c>
    </row>
    <row r="30" spans="1:14" s="58" customFormat="1">
      <c r="A30" s="237"/>
      <c r="B30" s="14" t="s">
        <v>30</v>
      </c>
      <c r="C30" s="139">
        <v>1.273585</v>
      </c>
      <c r="D30" s="139">
        <v>5.7870749999999997</v>
      </c>
      <c r="E30" s="40">
        <v>2.9385419433000002</v>
      </c>
      <c r="F30" s="155">
        <f t="shared" si="6"/>
        <v>96.936954165135376</v>
      </c>
      <c r="G30" s="40">
        <v>4</v>
      </c>
      <c r="H30" s="20">
        <v>278.68704300000002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171">
        <f t="shared" si="5"/>
        <v>0.40681298356946882</v>
      </c>
    </row>
    <row r="31" spans="1:14" s="58" customFormat="1" ht="14.25" thickBot="1">
      <c r="A31" s="239"/>
      <c r="B31" s="15" t="s">
        <v>31</v>
      </c>
      <c r="C31" s="16">
        <f>C19+C21+C22+C23+C24+C25+C26+C27</f>
        <v>1472.9086850000001</v>
      </c>
      <c r="D31" s="16">
        <f>D19+D21+D22+D23+D24+D25+D26+D27</f>
        <v>20871.992125999997</v>
      </c>
      <c r="E31" s="16">
        <f>E19+E21+E22+E23+E24+E25+E26+E27</f>
        <v>23172.757734000003</v>
      </c>
      <c r="F31" s="156">
        <f t="shared" ref="F31:F40" si="7">(D31-E31)/E31*100</f>
        <v>-9.9287518318297927</v>
      </c>
      <c r="G31" s="16">
        <f t="shared" ref="G31:L31" si="8">G19+G21+G22+G23+G24+G25+G26+G27</f>
        <v>337494</v>
      </c>
      <c r="H31" s="16">
        <f t="shared" si="8"/>
        <v>54366029.544428997</v>
      </c>
      <c r="I31" s="16">
        <f t="shared" si="8"/>
        <v>70874</v>
      </c>
      <c r="J31" s="16">
        <f t="shared" si="8"/>
        <v>871.41536999999641</v>
      </c>
      <c r="K31" s="16">
        <f t="shared" si="8"/>
        <v>17277.949505</v>
      </c>
      <c r="L31" s="16">
        <f t="shared" si="8"/>
        <v>11834.3588</v>
      </c>
      <c r="M31" s="16">
        <f t="shared" si="4"/>
        <v>45.998188807660625</v>
      </c>
      <c r="N31" s="172">
        <f t="shared" si="5"/>
        <v>11.757726179332353</v>
      </c>
    </row>
    <row r="32" spans="1:14" s="57" customFormat="1" ht="14.25" thickTop="1">
      <c r="A32" s="236" t="s">
        <v>33</v>
      </c>
      <c r="B32" s="18" t="s">
        <v>19</v>
      </c>
      <c r="C32" s="208">
        <v>2776.5763960000004</v>
      </c>
      <c r="D32" s="208">
        <v>26021.910261000001</v>
      </c>
      <c r="E32" s="209">
        <v>24613.840923</v>
      </c>
      <c r="F32" s="210">
        <f t="shared" si="7"/>
        <v>5.720640441306557</v>
      </c>
      <c r="G32" s="211">
        <v>192344</v>
      </c>
      <c r="H32" s="208">
        <v>38669190.711090006</v>
      </c>
      <c r="I32" s="212">
        <v>11805</v>
      </c>
      <c r="J32" s="208">
        <v>1506.1474219999982</v>
      </c>
      <c r="K32" s="208">
        <v>17578.384072999997</v>
      </c>
      <c r="L32" s="208">
        <v>12871.751581999999</v>
      </c>
      <c r="M32" s="111">
        <f t="shared" ref="M32:M40" si="9">(K32-L32)/L32*100</f>
        <v>36.565594519255683</v>
      </c>
      <c r="N32" s="173">
        <f t="shared" ref="N32:N44" si="10">D32/D327*100</f>
        <v>24.613703980953687</v>
      </c>
    </row>
    <row r="33" spans="1:14" s="57" customFormat="1">
      <c r="A33" s="237"/>
      <c r="B33" s="220" t="s">
        <v>20</v>
      </c>
      <c r="C33" s="99">
        <v>901.88507899999877</v>
      </c>
      <c r="D33" s="99">
        <v>8023.7802239999992</v>
      </c>
      <c r="E33" s="91">
        <v>7781.1395439999997</v>
      </c>
      <c r="F33" s="26">
        <f t="shared" si="7"/>
        <v>3.118318064185067</v>
      </c>
      <c r="G33" s="72">
        <v>85708</v>
      </c>
      <c r="H33" s="99">
        <v>1925600</v>
      </c>
      <c r="I33" s="72">
        <v>9330</v>
      </c>
      <c r="J33" s="99">
        <v>624.66262800000004</v>
      </c>
      <c r="K33" s="99">
        <v>6705.5576780000001</v>
      </c>
      <c r="L33" s="99">
        <v>4431.4715139999998</v>
      </c>
      <c r="M33" s="31">
        <f t="shared" si="9"/>
        <v>51.316727565903534</v>
      </c>
      <c r="N33" s="171">
        <f t="shared" si="10"/>
        <v>23.84296377166747</v>
      </c>
    </row>
    <row r="34" spans="1:14" s="57" customFormat="1">
      <c r="A34" s="237"/>
      <c r="B34" s="220" t="s">
        <v>21</v>
      </c>
      <c r="C34" s="99">
        <v>7.8636540000001105</v>
      </c>
      <c r="D34" s="99">
        <v>718.91911800000003</v>
      </c>
      <c r="E34" s="91">
        <v>724.39036699999997</v>
      </c>
      <c r="F34" s="26">
        <f t="shared" si="7"/>
        <v>-0.75529013764479613</v>
      </c>
      <c r="G34" s="205">
        <v>345</v>
      </c>
      <c r="H34" s="99">
        <v>1245091.482082</v>
      </c>
      <c r="I34" s="72">
        <v>90</v>
      </c>
      <c r="J34" s="99">
        <v>75.550811999999951</v>
      </c>
      <c r="K34" s="99">
        <v>355.02927799999998</v>
      </c>
      <c r="L34" s="99">
        <v>130.69975500000001</v>
      </c>
      <c r="M34" s="31">
        <f t="shared" si="9"/>
        <v>171.63729419385672</v>
      </c>
      <c r="N34" s="171">
        <f t="shared" si="10"/>
        <v>14.67865709565325</v>
      </c>
    </row>
    <row r="35" spans="1:14" s="57" customFormat="1">
      <c r="A35" s="237"/>
      <c r="B35" s="220" t="s">
        <v>22</v>
      </c>
      <c r="C35" s="99">
        <v>54.450803000000064</v>
      </c>
      <c r="D35" s="99">
        <v>695.368379</v>
      </c>
      <c r="E35" s="91">
        <v>729.04738499999996</v>
      </c>
      <c r="F35" s="26">
        <f t="shared" si="7"/>
        <v>-4.6195908102735963</v>
      </c>
      <c r="G35" s="205">
        <v>65487</v>
      </c>
      <c r="H35" s="99">
        <v>3952127.2792000002</v>
      </c>
      <c r="I35" s="72">
        <v>110</v>
      </c>
      <c r="J35" s="99">
        <v>5.6178569999999866</v>
      </c>
      <c r="K35" s="99">
        <v>74.675969999999992</v>
      </c>
      <c r="L35" s="99">
        <v>83.309128999999999</v>
      </c>
      <c r="M35" s="31">
        <f t="shared" si="9"/>
        <v>-10.362800696187817</v>
      </c>
      <c r="N35" s="171">
        <f t="shared" si="10"/>
        <v>16.10351325769787</v>
      </c>
    </row>
    <row r="36" spans="1:14" s="57" customFormat="1">
      <c r="A36" s="237"/>
      <c r="B36" s="220" t="s">
        <v>23</v>
      </c>
      <c r="C36" s="99">
        <v>10.346411000000003</v>
      </c>
      <c r="D36" s="99">
        <v>111.952026</v>
      </c>
      <c r="E36" s="91">
        <v>62.768778000000005</v>
      </c>
      <c r="F36" s="26">
        <f t="shared" si="7"/>
        <v>78.356229907805428</v>
      </c>
      <c r="G36" s="205">
        <v>1740</v>
      </c>
      <c r="H36" s="99">
        <v>151319.842676</v>
      </c>
      <c r="I36" s="72">
        <v>4</v>
      </c>
      <c r="J36" s="99">
        <v>0.33449300000000015</v>
      </c>
      <c r="K36" s="99">
        <v>6.0584519999999999</v>
      </c>
      <c r="L36" s="99">
        <v>26.931265000000003</v>
      </c>
      <c r="M36" s="31">
        <f t="shared" si="9"/>
        <v>-77.504019955987971</v>
      </c>
      <c r="N36" s="171">
        <f t="shared" si="10"/>
        <v>22.566601248115472</v>
      </c>
    </row>
    <row r="37" spans="1:14" s="57" customFormat="1">
      <c r="A37" s="237"/>
      <c r="B37" s="220" t="s">
        <v>24</v>
      </c>
      <c r="C37" s="99">
        <v>92.836391000000276</v>
      </c>
      <c r="D37" s="99">
        <v>2101.4241230000002</v>
      </c>
      <c r="E37" s="91">
        <v>1786.0986660000001</v>
      </c>
      <c r="F37" s="26">
        <f t="shared" si="7"/>
        <v>17.654425424670247</v>
      </c>
      <c r="G37" s="205">
        <v>44424</v>
      </c>
      <c r="H37" s="99">
        <v>8922966.3394409996</v>
      </c>
      <c r="I37" s="72">
        <v>210</v>
      </c>
      <c r="J37" s="99">
        <v>94.42840799999999</v>
      </c>
      <c r="K37" s="99">
        <v>814.31526799999995</v>
      </c>
      <c r="L37" s="99">
        <v>723.08149900000001</v>
      </c>
      <c r="M37" s="31">
        <f t="shared" si="9"/>
        <v>12.617356290566622</v>
      </c>
      <c r="N37" s="171">
        <f t="shared" si="10"/>
        <v>16.967765064393447</v>
      </c>
    </row>
    <row r="38" spans="1:14" s="57" customFormat="1">
      <c r="A38" s="237"/>
      <c r="B38" s="220" t="s">
        <v>25</v>
      </c>
      <c r="C38" s="99">
        <v>0</v>
      </c>
      <c r="D38" s="99">
        <v>4196.8319229999997</v>
      </c>
      <c r="E38" s="91">
        <v>896.69830500000012</v>
      </c>
      <c r="F38" s="26">
        <f t="shared" si="7"/>
        <v>368.03165564141437</v>
      </c>
      <c r="G38" s="206">
        <v>61</v>
      </c>
      <c r="H38" s="99">
        <v>19143.386431999999</v>
      </c>
      <c r="I38" s="74">
        <v>45</v>
      </c>
      <c r="J38" s="99">
        <v>63.419862000000194</v>
      </c>
      <c r="K38" s="99">
        <v>3671.4519380000002</v>
      </c>
      <c r="L38" s="99">
        <v>858.81145600000002</v>
      </c>
      <c r="M38" s="31">
        <f t="shared" si="9"/>
        <v>327.50383828135614</v>
      </c>
      <c r="N38" s="171">
        <f t="shared" si="10"/>
        <v>14.892494653564651</v>
      </c>
    </row>
    <row r="39" spans="1:14" s="58" customFormat="1">
      <c r="A39" s="237"/>
      <c r="B39" s="220" t="s">
        <v>26</v>
      </c>
      <c r="C39" s="99">
        <v>292.62590499999351</v>
      </c>
      <c r="D39" s="99">
        <v>2364.7210499999937</v>
      </c>
      <c r="E39" s="91">
        <v>2033.5890330000009</v>
      </c>
      <c r="F39" s="26">
        <f t="shared" si="7"/>
        <v>16.283133495832182</v>
      </c>
      <c r="G39" s="72">
        <v>304089</v>
      </c>
      <c r="H39" s="99">
        <v>59921183.318751015</v>
      </c>
      <c r="I39" s="72">
        <v>1822</v>
      </c>
      <c r="J39" s="99">
        <v>63.087818000000084</v>
      </c>
      <c r="K39" s="99">
        <v>676.87724799999944</v>
      </c>
      <c r="L39" s="99">
        <v>446.33615600000115</v>
      </c>
      <c r="M39" s="31">
        <f t="shared" si="9"/>
        <v>51.65189709614242</v>
      </c>
      <c r="N39" s="171">
        <f t="shared" si="10"/>
        <v>12.404136884360597</v>
      </c>
    </row>
    <row r="40" spans="1:14" s="58" customFormat="1">
      <c r="A40" s="237"/>
      <c r="B40" s="220" t="s">
        <v>27</v>
      </c>
      <c r="C40" s="99">
        <v>28.010538000000111</v>
      </c>
      <c r="D40" s="99">
        <v>479.17864800000007</v>
      </c>
      <c r="E40" s="91">
        <v>408.23543000000001</v>
      </c>
      <c r="F40" s="26">
        <f t="shared" si="7"/>
        <v>17.378015915963015</v>
      </c>
      <c r="G40" s="72">
        <v>46245</v>
      </c>
      <c r="H40" s="99">
        <v>442209.98858599999</v>
      </c>
      <c r="I40" s="72">
        <v>22</v>
      </c>
      <c r="J40" s="99">
        <v>-4.0368510000000004</v>
      </c>
      <c r="K40" s="99">
        <v>-1.159492</v>
      </c>
      <c r="L40" s="99">
        <v>1.101442</v>
      </c>
      <c r="M40" s="31">
        <f t="shared" si="9"/>
        <v>-205.27036375950794</v>
      </c>
      <c r="N40" s="171">
        <f t="shared" si="10"/>
        <v>19.52272255877898</v>
      </c>
    </row>
    <row r="41" spans="1:14" s="58" customFormat="1">
      <c r="A41" s="237"/>
      <c r="B41" s="14" t="s">
        <v>28</v>
      </c>
      <c r="C41" s="99">
        <v>0</v>
      </c>
      <c r="D41" s="99">
        <v>60.716259999999998</v>
      </c>
      <c r="E41" s="91">
        <v>58.440893000000003</v>
      </c>
      <c r="F41" s="26">
        <f t="shared" ref="F41:F43" si="11">(D41-E41)/E41*100</f>
        <v>3.8934500881086733</v>
      </c>
      <c r="G41" s="205">
        <v>14</v>
      </c>
      <c r="H41" s="99">
        <v>221104.994293</v>
      </c>
      <c r="I41" s="75">
        <v>0</v>
      </c>
      <c r="J41" s="99">
        <v>0</v>
      </c>
      <c r="K41" s="99">
        <v>0</v>
      </c>
      <c r="L41" s="99">
        <v>0</v>
      </c>
      <c r="M41" s="31">
        <v>0</v>
      </c>
      <c r="N41" s="171">
        <f t="shared" si="10"/>
        <v>17.932217971242437</v>
      </c>
    </row>
    <row r="42" spans="1:14" s="58" customFormat="1">
      <c r="A42" s="237"/>
      <c r="B42" s="14" t="s">
        <v>29</v>
      </c>
      <c r="C42" s="99">
        <v>0</v>
      </c>
      <c r="D42" s="99">
        <v>4.3081129999999996</v>
      </c>
      <c r="E42" s="91">
        <v>37.661885999999996</v>
      </c>
      <c r="F42" s="26">
        <f t="shared" si="11"/>
        <v>-88.561080026634883</v>
      </c>
      <c r="G42" s="72">
        <v>1</v>
      </c>
      <c r="H42" s="99">
        <v>2002.7574999999999</v>
      </c>
      <c r="I42" s="75">
        <v>0</v>
      </c>
      <c r="J42" s="99">
        <v>1.3393000000000002E-2</v>
      </c>
      <c r="K42" s="99">
        <v>5.1975E-2</v>
      </c>
      <c r="L42" s="99">
        <v>8.5491999999999999E-2</v>
      </c>
      <c r="M42" s="31">
        <f>(K42-L42)/L42*100</f>
        <v>-39.204837879567677</v>
      </c>
      <c r="N42" s="171">
        <f t="shared" si="10"/>
        <v>1.5969739042774038</v>
      </c>
    </row>
    <row r="43" spans="1:14" s="58" customFormat="1">
      <c r="A43" s="237"/>
      <c r="B43" s="14" t="s">
        <v>30</v>
      </c>
      <c r="C43" s="99">
        <v>2.7129280000000016</v>
      </c>
      <c r="D43" s="99">
        <v>19.914531</v>
      </c>
      <c r="E43" s="91">
        <v>9.0742339999999988</v>
      </c>
      <c r="F43" s="26">
        <f t="shared" si="11"/>
        <v>119.46239208731011</v>
      </c>
      <c r="G43" s="205">
        <v>36</v>
      </c>
      <c r="H43" s="99">
        <v>707.44406800000002</v>
      </c>
      <c r="I43" s="75">
        <v>0</v>
      </c>
      <c r="J43" s="99">
        <v>0</v>
      </c>
      <c r="K43" s="99"/>
      <c r="L43" s="99">
        <v>0</v>
      </c>
      <c r="M43" s="31">
        <v>0</v>
      </c>
      <c r="N43" s="171">
        <f t="shared" si="10"/>
        <v>1.3999282491581115</v>
      </c>
    </row>
    <row r="44" spans="1:14" s="58" customFormat="1" ht="14.25" thickBot="1">
      <c r="A44" s="238"/>
      <c r="B44" s="35" t="s">
        <v>31</v>
      </c>
      <c r="C44" s="36">
        <f t="shared" ref="C44:L44" si="12">C32+C34+C35+C36+C37+C38+C39+C40</f>
        <v>3262.7100979999946</v>
      </c>
      <c r="D44" s="36">
        <f t="shared" si="12"/>
        <v>36690.305527999997</v>
      </c>
      <c r="E44" s="36">
        <f t="shared" si="12"/>
        <v>31254.668887000007</v>
      </c>
      <c r="F44" s="213">
        <f>(D44-E44)/E44*100</f>
        <v>17.391438893985132</v>
      </c>
      <c r="G44" s="36">
        <f t="shared" si="12"/>
        <v>654735</v>
      </c>
      <c r="H44" s="36">
        <f t="shared" si="12"/>
        <v>113323232.34825802</v>
      </c>
      <c r="I44" s="36">
        <f t="shared" si="12"/>
        <v>14108</v>
      </c>
      <c r="J44" s="36">
        <f t="shared" si="12"/>
        <v>1804.5498209999985</v>
      </c>
      <c r="K44" s="36">
        <f t="shared" si="12"/>
        <v>23175.632734999996</v>
      </c>
      <c r="L44" s="36">
        <f t="shared" si="12"/>
        <v>15142.022283999997</v>
      </c>
      <c r="M44" s="36">
        <f t="shared" ref="M44" si="13">(K44-L44)/L44*100</f>
        <v>53.055069529839557</v>
      </c>
      <c r="N44" s="214">
        <f t="shared" si="10"/>
        <v>20.668586076021221</v>
      </c>
    </row>
    <row r="45" spans="1:14" s="57" customFormat="1">
      <c r="A45" s="60"/>
      <c r="B45" s="7"/>
      <c r="C45" s="120"/>
      <c r="D45" s="120"/>
      <c r="E45" s="120"/>
      <c r="F45" s="158"/>
      <c r="G45" s="120"/>
      <c r="H45" s="120"/>
      <c r="I45" s="120"/>
      <c r="J45" s="120"/>
      <c r="K45" s="120"/>
      <c r="L45" s="120"/>
      <c r="M45" s="120"/>
      <c r="N45" s="170"/>
    </row>
    <row r="46" spans="1:14" s="57" customFormat="1">
      <c r="A46" s="60"/>
      <c r="B46" s="7"/>
      <c r="C46" s="120"/>
      <c r="D46" s="120"/>
      <c r="E46" s="120"/>
      <c r="F46" s="158"/>
      <c r="G46" s="120"/>
      <c r="H46" s="120"/>
      <c r="I46" s="120"/>
      <c r="J46" s="120"/>
      <c r="K46" s="120"/>
      <c r="L46" s="120"/>
      <c r="M46" s="120"/>
      <c r="N46" s="170"/>
    </row>
    <row r="48" spans="1:14" s="57" customFormat="1" ht="18.75">
      <c r="A48" s="230" t="str">
        <f>A1</f>
        <v>2023年1-12月丹东市财产保险业务统计表</v>
      </c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</row>
    <row r="49" spans="1:14" s="57" customFormat="1" ht="14.25" thickBot="1">
      <c r="B49" s="59" t="s">
        <v>0</v>
      </c>
      <c r="C49" s="58"/>
      <c r="D49" s="58"/>
      <c r="F49" s="154"/>
      <c r="G49" s="73" t="str">
        <f>G2</f>
        <v>（2023年12月）</v>
      </c>
      <c r="H49" s="58"/>
      <c r="I49" s="58"/>
      <c r="J49" s="58"/>
      <c r="K49" s="58"/>
      <c r="L49" s="59" t="s">
        <v>1</v>
      </c>
      <c r="N49" s="170"/>
    </row>
    <row r="50" spans="1:14" ht="13.5" customHeight="1">
      <c r="A50" s="226" t="s">
        <v>116</v>
      </c>
      <c r="B50" s="9" t="s">
        <v>3</v>
      </c>
      <c r="C50" s="231" t="s">
        <v>4</v>
      </c>
      <c r="D50" s="231"/>
      <c r="E50" s="231"/>
      <c r="F50" s="232"/>
      <c r="G50" s="231" t="s">
        <v>5</v>
      </c>
      <c r="H50" s="231"/>
      <c r="I50" s="231" t="s">
        <v>6</v>
      </c>
      <c r="J50" s="231"/>
      <c r="K50" s="231"/>
      <c r="L50" s="231"/>
      <c r="M50" s="231"/>
      <c r="N50" s="234" t="s">
        <v>7</v>
      </c>
    </row>
    <row r="51" spans="1:14">
      <c r="A51" s="224"/>
      <c r="B51" s="10" t="s">
        <v>8</v>
      </c>
      <c r="C51" s="233" t="s">
        <v>9</v>
      </c>
      <c r="D51" s="233" t="s">
        <v>10</v>
      </c>
      <c r="E51" s="233" t="s">
        <v>11</v>
      </c>
      <c r="F51" s="199" t="s">
        <v>12</v>
      </c>
      <c r="G51" s="233" t="s">
        <v>13</v>
      </c>
      <c r="H51" s="233" t="s">
        <v>14</v>
      </c>
      <c r="I51" s="220" t="s">
        <v>13</v>
      </c>
      <c r="J51" s="233" t="s">
        <v>15</v>
      </c>
      <c r="K51" s="233"/>
      <c r="L51" s="233"/>
      <c r="M51" s="221" t="s">
        <v>12</v>
      </c>
      <c r="N51" s="235"/>
    </row>
    <row r="52" spans="1:14">
      <c r="A52" s="227"/>
      <c r="B52" s="166" t="s">
        <v>16</v>
      </c>
      <c r="C52" s="233"/>
      <c r="D52" s="233"/>
      <c r="E52" s="233"/>
      <c r="F52" s="200" t="s">
        <v>17</v>
      </c>
      <c r="G52" s="233"/>
      <c r="H52" s="233"/>
      <c r="I52" s="33" t="s">
        <v>18</v>
      </c>
      <c r="J52" s="220" t="s">
        <v>9</v>
      </c>
      <c r="K52" s="220" t="s">
        <v>10</v>
      </c>
      <c r="L52" s="220" t="s">
        <v>11</v>
      </c>
      <c r="M52" s="222" t="s">
        <v>17</v>
      </c>
      <c r="N52" s="198" t="s">
        <v>17</v>
      </c>
    </row>
    <row r="53" spans="1:14" ht="14.25" customHeight="1">
      <c r="A53" s="224" t="s">
        <v>34</v>
      </c>
      <c r="B53" s="220" t="s">
        <v>19</v>
      </c>
      <c r="C53" s="71">
        <v>502.04742499999998</v>
      </c>
      <c r="D53" s="71">
        <v>5487.9064479999997</v>
      </c>
      <c r="E53" s="167">
        <v>4655.6036879999901</v>
      </c>
      <c r="F53" s="155">
        <f t="shared" ref="F53:F69" si="14">(D53-E53)/E53*100</f>
        <v>17.877440086777664</v>
      </c>
      <c r="G53" s="72">
        <v>32973</v>
      </c>
      <c r="H53" s="72">
        <v>3438239.5647979998</v>
      </c>
      <c r="I53" s="72">
        <v>2723</v>
      </c>
      <c r="J53" s="72">
        <v>298.70970999999997</v>
      </c>
      <c r="K53" s="72">
        <v>3498.4992240000001</v>
      </c>
      <c r="L53" s="72">
        <v>2855.3209750000001</v>
      </c>
      <c r="M53" s="31">
        <f t="shared" ref="M53:M65" si="15">(K53-L53)/L53*100</f>
        <v>22.525602362445436</v>
      </c>
      <c r="N53" s="171">
        <f t="shared" ref="N53:N65" si="16">D53/D327*100</f>
        <v>5.1909219358382375</v>
      </c>
    </row>
    <row r="54" spans="1:14" ht="14.25" customHeight="1">
      <c r="A54" s="224"/>
      <c r="B54" s="220" t="s">
        <v>20</v>
      </c>
      <c r="C54" s="72">
        <v>166.045511</v>
      </c>
      <c r="D54" s="72">
        <v>1688.1990149999999</v>
      </c>
      <c r="E54" s="72">
        <v>1480.729286</v>
      </c>
      <c r="F54" s="155">
        <f t="shared" si="14"/>
        <v>14.011320702682442</v>
      </c>
      <c r="G54" s="72">
        <v>16882</v>
      </c>
      <c r="H54" s="72">
        <v>336100</v>
      </c>
      <c r="I54" s="72">
        <v>1162</v>
      </c>
      <c r="J54" s="72">
        <v>145.528424</v>
      </c>
      <c r="K54" s="72">
        <v>1410.3821600000001</v>
      </c>
      <c r="L54" s="72">
        <v>1003.178361</v>
      </c>
      <c r="M54" s="31">
        <f t="shared" si="15"/>
        <v>40.591365885732074</v>
      </c>
      <c r="N54" s="171">
        <f t="shared" si="16"/>
        <v>5.0165466688148559</v>
      </c>
    </row>
    <row r="55" spans="1:14" ht="14.25" customHeight="1">
      <c r="A55" s="224"/>
      <c r="B55" s="220" t="s">
        <v>21</v>
      </c>
      <c r="C55" s="72">
        <v>39.258546000000003</v>
      </c>
      <c r="D55" s="72">
        <v>633.62967100000003</v>
      </c>
      <c r="E55" s="72">
        <v>405.33968299999998</v>
      </c>
      <c r="F55" s="155">
        <f t="shared" si="14"/>
        <v>56.320660812279776</v>
      </c>
      <c r="G55" s="72">
        <v>611</v>
      </c>
      <c r="H55" s="72">
        <v>1243677.175698</v>
      </c>
      <c r="I55" s="72">
        <v>34</v>
      </c>
      <c r="J55" s="72">
        <v>0.45</v>
      </c>
      <c r="K55" s="72">
        <v>155.170041</v>
      </c>
      <c r="L55" s="72">
        <v>200.776703</v>
      </c>
      <c r="M55" s="31">
        <f t="shared" si="15"/>
        <v>-22.715116504328691</v>
      </c>
      <c r="N55" s="171">
        <f t="shared" si="16"/>
        <v>12.937244862975787</v>
      </c>
    </row>
    <row r="56" spans="1:14" ht="14.25" customHeight="1">
      <c r="A56" s="224"/>
      <c r="B56" s="220" t="s">
        <v>22</v>
      </c>
      <c r="C56" s="72">
        <v>6.8898739999999998</v>
      </c>
      <c r="D56" s="72">
        <v>204.08449300000001</v>
      </c>
      <c r="E56" s="72">
        <v>235.646445</v>
      </c>
      <c r="F56" s="155">
        <f t="shared" si="14"/>
        <v>-13.393773880187327</v>
      </c>
      <c r="G56" s="72">
        <v>4761</v>
      </c>
      <c r="H56" s="72">
        <v>989068.33</v>
      </c>
      <c r="I56" s="72">
        <v>712</v>
      </c>
      <c r="J56" s="72">
        <v>11.531162999999999</v>
      </c>
      <c r="K56" s="72">
        <v>150.94422800000001</v>
      </c>
      <c r="L56" s="72">
        <v>126.77606900000001</v>
      </c>
      <c r="M56" s="31">
        <f t="shared" si="15"/>
        <v>19.063660192839706</v>
      </c>
      <c r="N56" s="171">
        <f t="shared" si="16"/>
        <v>4.7262392682311605</v>
      </c>
    </row>
    <row r="57" spans="1:14" ht="14.25" customHeight="1">
      <c r="A57" s="224"/>
      <c r="B57" s="220" t="s">
        <v>23</v>
      </c>
      <c r="C57" s="72">
        <v>0.84906000000000004</v>
      </c>
      <c r="D57" s="72">
        <v>2.5396329999999998</v>
      </c>
      <c r="E57" s="72">
        <v>0.72641800000000001</v>
      </c>
      <c r="F57" s="155">
        <f t="shared" si="14"/>
        <v>249.610417142747</v>
      </c>
      <c r="G57" s="72">
        <v>539</v>
      </c>
      <c r="H57" s="72">
        <v>268</v>
      </c>
      <c r="I57" s="72">
        <v>0</v>
      </c>
      <c r="J57" s="72">
        <v>0</v>
      </c>
      <c r="K57" s="72">
        <v>0</v>
      </c>
      <c r="L57" s="72">
        <v>0</v>
      </c>
      <c r="M57" s="31">
        <v>0</v>
      </c>
      <c r="N57" s="171">
        <f t="shared" si="16"/>
        <v>0.51192360938206904</v>
      </c>
    </row>
    <row r="58" spans="1:14" ht="14.25" customHeight="1">
      <c r="A58" s="224"/>
      <c r="B58" s="220" t="s">
        <v>24</v>
      </c>
      <c r="C58" s="72">
        <v>42.523395000000001</v>
      </c>
      <c r="D58" s="72">
        <v>1535.825527</v>
      </c>
      <c r="E58" s="72">
        <v>981.08563100000003</v>
      </c>
      <c r="F58" s="155">
        <f t="shared" si="14"/>
        <v>56.543473726606841</v>
      </c>
      <c r="G58" s="72">
        <v>3183</v>
      </c>
      <c r="H58" s="72">
        <v>1822117.818216</v>
      </c>
      <c r="I58" s="72">
        <v>370</v>
      </c>
      <c r="J58" s="72">
        <v>49.522010999999999</v>
      </c>
      <c r="K58" s="72">
        <v>752.26577599999996</v>
      </c>
      <c r="L58" s="72">
        <v>409.86055900000002</v>
      </c>
      <c r="M58" s="31">
        <f t="shared" si="15"/>
        <v>83.541880154416106</v>
      </c>
      <c r="N58" s="171">
        <f t="shared" si="16"/>
        <v>12.40088872913079</v>
      </c>
    </row>
    <row r="59" spans="1:14" ht="14.25" customHeight="1">
      <c r="A59" s="224"/>
      <c r="B59" s="220" t="s">
        <v>25</v>
      </c>
      <c r="C59" s="74">
        <v>363.141525</v>
      </c>
      <c r="D59" s="74">
        <v>6603.2487719999999</v>
      </c>
      <c r="E59" s="74">
        <v>5298.3231239999996</v>
      </c>
      <c r="F59" s="155">
        <f t="shared" si="14"/>
        <v>24.62903106247018</v>
      </c>
      <c r="G59" s="74">
        <v>1823</v>
      </c>
      <c r="H59" s="74">
        <v>342636.13092999998</v>
      </c>
      <c r="I59" s="74">
        <v>3067</v>
      </c>
      <c r="J59" s="72">
        <v>97.572654999999997</v>
      </c>
      <c r="K59" s="74">
        <v>3361.6357929999999</v>
      </c>
      <c r="L59" s="74">
        <v>2507.1008700000002</v>
      </c>
      <c r="M59" s="31">
        <f t="shared" si="15"/>
        <v>34.084584837625606</v>
      </c>
      <c r="N59" s="171">
        <f t="shared" si="16"/>
        <v>23.43168581382508</v>
      </c>
    </row>
    <row r="60" spans="1:14" ht="14.25" customHeight="1">
      <c r="A60" s="224"/>
      <c r="B60" s="220" t="s">
        <v>26</v>
      </c>
      <c r="C60" s="72">
        <v>60.164552999999998</v>
      </c>
      <c r="D60" s="72">
        <v>600.33265200000005</v>
      </c>
      <c r="E60" s="72">
        <v>406.44577199999998</v>
      </c>
      <c r="F60" s="155">
        <f t="shared" si="14"/>
        <v>47.703013134062097</v>
      </c>
      <c r="G60" s="72">
        <v>10798</v>
      </c>
      <c r="H60" s="72">
        <v>3988228.6179999998</v>
      </c>
      <c r="I60" s="72">
        <v>54246</v>
      </c>
      <c r="J60" s="72">
        <v>22.926280999999999</v>
      </c>
      <c r="K60" s="72">
        <v>222.87830400000001</v>
      </c>
      <c r="L60" s="72">
        <v>131.43218899999999</v>
      </c>
      <c r="M60" s="31">
        <f t="shared" si="15"/>
        <v>69.576650663560073</v>
      </c>
      <c r="N60" s="171">
        <f t="shared" si="16"/>
        <v>3.1490430516357248</v>
      </c>
    </row>
    <row r="61" spans="1:14" ht="14.25" customHeight="1">
      <c r="A61" s="224"/>
      <c r="B61" s="220" t="s">
        <v>27</v>
      </c>
      <c r="C61" s="72">
        <v>7.5118749999999999</v>
      </c>
      <c r="D61" s="72">
        <v>94.996846000000005</v>
      </c>
      <c r="E61" s="72">
        <v>96.674649000000002</v>
      </c>
      <c r="F61" s="155">
        <f t="shared" si="14"/>
        <v>-1.7355149642177623</v>
      </c>
      <c r="G61" s="72">
        <v>58</v>
      </c>
      <c r="H61" s="72">
        <v>1288.4000000000001</v>
      </c>
      <c r="I61" s="72">
        <v>21769.7403089</v>
      </c>
      <c r="J61" s="72">
        <v>-17.682120000000001</v>
      </c>
      <c r="K61" s="72">
        <v>1006.211511</v>
      </c>
      <c r="L61" s="72">
        <v>144.53925899999999</v>
      </c>
      <c r="M61" s="31">
        <f t="shared" si="15"/>
        <v>596.15100974054394</v>
      </c>
      <c r="N61" s="171">
        <f t="shared" si="16"/>
        <v>3.8703666704636901</v>
      </c>
    </row>
    <row r="62" spans="1:14" ht="14.25" customHeight="1">
      <c r="A62" s="224"/>
      <c r="B62" s="14" t="s">
        <v>28</v>
      </c>
      <c r="C62" s="75">
        <v>0</v>
      </c>
      <c r="D62" s="75">
        <v>7.3873579999999999</v>
      </c>
      <c r="E62" s="75">
        <v>12.158331</v>
      </c>
      <c r="F62" s="155">
        <f t="shared" si="14"/>
        <v>-39.240361197601878</v>
      </c>
      <c r="G62" s="75">
        <v>15</v>
      </c>
      <c r="H62" s="75">
        <v>1245.4000000000001</v>
      </c>
      <c r="I62" s="75">
        <v>1</v>
      </c>
      <c r="J62" s="72">
        <v>0</v>
      </c>
      <c r="K62" s="75">
        <v>3.7379500000000001</v>
      </c>
      <c r="L62" s="75">
        <v>3.5314999999999999</v>
      </c>
      <c r="M62" s="31">
        <f t="shared" si="15"/>
        <v>5.8459578082967649</v>
      </c>
      <c r="N62" s="171">
        <f t="shared" si="16"/>
        <v>2.1818161047403377</v>
      </c>
    </row>
    <row r="63" spans="1:14" ht="14.25" customHeight="1">
      <c r="A63" s="224"/>
      <c r="B63" s="14" t="s">
        <v>29</v>
      </c>
      <c r="C63" s="75">
        <v>6.7829139999999999</v>
      </c>
      <c r="D63" s="75">
        <v>31.039552</v>
      </c>
      <c r="E63" s="75">
        <v>9.5479979999999998</v>
      </c>
      <c r="F63" s="155">
        <f t="shared" si="14"/>
        <v>225.08963659188032</v>
      </c>
      <c r="G63" s="75">
        <v>25</v>
      </c>
      <c r="H63" s="75">
        <v>19313.95852</v>
      </c>
      <c r="I63" s="75">
        <v>3</v>
      </c>
      <c r="J63" s="72">
        <v>0</v>
      </c>
      <c r="K63" s="75">
        <v>1.948</v>
      </c>
      <c r="L63" s="75">
        <v>6.4865399999999998</v>
      </c>
      <c r="M63" s="31">
        <f>(K63-L63)/L63*100</f>
        <v>-69.968581092539324</v>
      </c>
      <c r="N63" s="171">
        <f t="shared" si="16"/>
        <v>11.506047901821866</v>
      </c>
    </row>
    <row r="64" spans="1:14" ht="14.25" customHeight="1">
      <c r="A64" s="224"/>
      <c r="B64" s="14" t="s">
        <v>30</v>
      </c>
      <c r="C64" s="75">
        <v>0.72896099999999997</v>
      </c>
      <c r="D64" s="75">
        <v>56.569935999999998</v>
      </c>
      <c r="E64" s="75">
        <v>74.968320000000006</v>
      </c>
      <c r="F64" s="155">
        <f t="shared" si="14"/>
        <v>-24.54154501528113</v>
      </c>
      <c r="G64" s="75">
        <v>18</v>
      </c>
      <c r="H64" s="75">
        <v>2454.7817888999998</v>
      </c>
      <c r="I64" s="75">
        <v>0</v>
      </c>
      <c r="J64" s="72">
        <v>-17.682120000000001</v>
      </c>
      <c r="K64" s="72">
        <v>1000.525561</v>
      </c>
      <c r="L64" s="75">
        <v>134.521219</v>
      </c>
      <c r="M64" s="31">
        <f>(K64-L64)/L64*100</f>
        <v>643.76783710233849</v>
      </c>
      <c r="N64" s="171">
        <f t="shared" si="16"/>
        <v>3.9766867449434993</v>
      </c>
    </row>
    <row r="65" spans="1:14" ht="14.25" customHeight="1" thickBot="1">
      <c r="A65" s="225"/>
      <c r="B65" s="15" t="s">
        <v>31</v>
      </c>
      <c r="C65" s="16">
        <f t="shared" ref="C65:L65" si="17">C53+C55+C56+C57+C58+C59+C60+C61</f>
        <v>1022.386253</v>
      </c>
      <c r="D65" s="16">
        <f t="shared" si="17"/>
        <v>15162.564042</v>
      </c>
      <c r="E65" s="16">
        <f>E53+E55+E56+E57+E58+E59+E60+E61</f>
        <v>12079.845409999991</v>
      </c>
      <c r="F65" s="156">
        <f t="shared" si="14"/>
        <v>25.519520551546627</v>
      </c>
      <c r="G65" s="16">
        <f t="shared" si="17"/>
        <v>54746</v>
      </c>
      <c r="H65" s="16">
        <f>H53+H55+H56+H57+H58+H59+H60+H61</f>
        <v>11825524.037642</v>
      </c>
      <c r="I65" s="16">
        <f t="shared" si="17"/>
        <v>82921.7403089</v>
      </c>
      <c r="J65" s="16">
        <f t="shared" si="17"/>
        <v>463.02969999999999</v>
      </c>
      <c r="K65" s="16">
        <f t="shared" si="17"/>
        <v>9147.6048769999998</v>
      </c>
      <c r="L65" s="16">
        <f t="shared" si="17"/>
        <v>6375.8066240000007</v>
      </c>
      <c r="M65" s="16">
        <f t="shared" si="15"/>
        <v>43.473687589054435</v>
      </c>
      <c r="N65" s="172">
        <f t="shared" si="16"/>
        <v>8.5414595361191648</v>
      </c>
    </row>
    <row r="66" spans="1:14" ht="14.25" thickTop="1">
      <c r="A66" s="237" t="s">
        <v>35</v>
      </c>
      <c r="B66" s="220" t="s">
        <v>19</v>
      </c>
      <c r="C66" s="32">
        <v>48.593902</v>
      </c>
      <c r="D66" s="32">
        <v>1142.440744</v>
      </c>
      <c r="E66" s="32">
        <v>862.75494100000003</v>
      </c>
      <c r="F66" s="155">
        <f t="shared" si="14"/>
        <v>32.417757315399712</v>
      </c>
      <c r="G66" s="31">
        <v>7383</v>
      </c>
      <c r="H66" s="31">
        <v>925324.25822199997</v>
      </c>
      <c r="I66" s="31">
        <v>1202</v>
      </c>
      <c r="J66" s="31">
        <v>120.331447</v>
      </c>
      <c r="K66" s="31">
        <v>763.72081100000003</v>
      </c>
      <c r="L66" s="68">
        <v>343.93739199999999</v>
      </c>
      <c r="M66" s="31">
        <f t="shared" ref="M66:M83" si="18">(K66-L66)/L66*100</f>
        <v>122.05227717723697</v>
      </c>
      <c r="N66" s="171">
        <f t="shared" ref="N66:N78" si="19">D66/D327*100</f>
        <v>1.0806162194303055</v>
      </c>
    </row>
    <row r="67" spans="1:14">
      <c r="A67" s="237"/>
      <c r="B67" s="220" t="s">
        <v>20</v>
      </c>
      <c r="C67" s="31">
        <v>16.982755000000001</v>
      </c>
      <c r="D67" s="31">
        <v>232.56677199999999</v>
      </c>
      <c r="E67" s="31">
        <v>255.80963800000001</v>
      </c>
      <c r="F67" s="155">
        <f t="shared" si="14"/>
        <v>-9.086000895712937</v>
      </c>
      <c r="G67" s="31">
        <v>2997</v>
      </c>
      <c r="H67" s="31">
        <v>59580</v>
      </c>
      <c r="I67" s="31">
        <v>405</v>
      </c>
      <c r="J67" s="31">
        <v>31.603597000000001</v>
      </c>
      <c r="K67" s="31">
        <v>210.97269499999999</v>
      </c>
      <c r="L67" s="68">
        <v>114.857871</v>
      </c>
      <c r="M67" s="31">
        <f t="shared" si="18"/>
        <v>83.681530193085322</v>
      </c>
      <c r="N67" s="171">
        <f t="shared" si="19"/>
        <v>0.69108088263730216</v>
      </c>
    </row>
    <row r="68" spans="1:14">
      <c r="A68" s="237"/>
      <c r="B68" s="220" t="s">
        <v>21</v>
      </c>
      <c r="C68" s="31">
        <v>0</v>
      </c>
      <c r="D68" s="31">
        <v>19.900490000000001</v>
      </c>
      <c r="E68" s="31">
        <v>18.967314999999999</v>
      </c>
      <c r="F68" s="155">
        <f t="shared" si="14"/>
        <v>4.919910909899488</v>
      </c>
      <c r="G68" s="31">
        <v>9</v>
      </c>
      <c r="H68" s="31">
        <v>22409.062000000002</v>
      </c>
      <c r="I68" s="31">
        <v>1</v>
      </c>
      <c r="J68" s="31">
        <v>0</v>
      </c>
      <c r="K68" s="31">
        <v>0.35025499999999998</v>
      </c>
      <c r="L68" s="31">
        <v>0</v>
      </c>
      <c r="M68" s="31">
        <v>0</v>
      </c>
      <c r="N68" s="171">
        <f t="shared" si="19"/>
        <v>0.4063217425043863</v>
      </c>
    </row>
    <row r="69" spans="1:14">
      <c r="A69" s="237"/>
      <c r="B69" s="220" t="s">
        <v>22</v>
      </c>
      <c r="C69" s="31">
        <v>0</v>
      </c>
      <c r="D69" s="31">
        <v>-1.9629999999999999E-3</v>
      </c>
      <c r="E69" s="31">
        <v>10.146725</v>
      </c>
      <c r="F69" s="155">
        <f t="shared" si="14"/>
        <v>-100.01934614370647</v>
      </c>
      <c r="G69" s="31">
        <v>2</v>
      </c>
      <c r="H69" s="31">
        <v>-28.5</v>
      </c>
      <c r="I69" s="31">
        <v>0</v>
      </c>
      <c r="J69" s="31">
        <v>0</v>
      </c>
      <c r="K69" s="31">
        <v>0</v>
      </c>
      <c r="L69" s="68">
        <v>8.0255000000000007E-2</v>
      </c>
      <c r="M69" s="31">
        <v>0</v>
      </c>
      <c r="N69" s="171">
        <f t="shared" si="19"/>
        <v>-4.5459640500651695E-5</v>
      </c>
    </row>
    <row r="70" spans="1:14">
      <c r="A70" s="237"/>
      <c r="B70" s="220" t="s">
        <v>23</v>
      </c>
      <c r="C70" s="31">
        <v>0</v>
      </c>
      <c r="D70" s="31">
        <v>0.147173</v>
      </c>
      <c r="E70" s="31">
        <v>0</v>
      </c>
      <c r="F70" s="155">
        <v>0</v>
      </c>
      <c r="G70" s="31">
        <v>26</v>
      </c>
      <c r="H70" s="31">
        <v>7.8</v>
      </c>
      <c r="I70" s="31">
        <v>1</v>
      </c>
      <c r="J70" s="31">
        <v>0</v>
      </c>
      <c r="K70" s="31">
        <v>0</v>
      </c>
      <c r="L70" s="31">
        <v>0</v>
      </c>
      <c r="M70" s="31">
        <v>0</v>
      </c>
      <c r="N70" s="171">
        <f t="shared" si="19"/>
        <v>2.966622868878584E-2</v>
      </c>
    </row>
    <row r="71" spans="1:14">
      <c r="A71" s="237"/>
      <c r="B71" s="220" t="s">
        <v>24</v>
      </c>
      <c r="C71" s="31">
        <v>9.6738979999999994</v>
      </c>
      <c r="D71" s="31">
        <v>183.64219700000001</v>
      </c>
      <c r="E71" s="31">
        <v>233.88293400000001</v>
      </c>
      <c r="F71" s="155">
        <f>(D71-E71)/E71*100</f>
        <v>-21.481147059665325</v>
      </c>
      <c r="G71" s="31">
        <v>280</v>
      </c>
      <c r="H71" s="31">
        <v>744043.445618</v>
      </c>
      <c r="I71" s="31">
        <v>24</v>
      </c>
      <c r="J71" s="31">
        <v>97.207560000000001</v>
      </c>
      <c r="K71" s="31">
        <v>121.01437900000001</v>
      </c>
      <c r="L71" s="68">
        <v>120.33839999999999</v>
      </c>
      <c r="M71" s="31">
        <f>(K71-L71)/L71*100</f>
        <v>0.56173174979891072</v>
      </c>
      <c r="N71" s="171">
        <f t="shared" si="19"/>
        <v>1.482802838561047</v>
      </c>
    </row>
    <row r="72" spans="1:14">
      <c r="A72" s="237"/>
      <c r="B72" s="220" t="s">
        <v>25</v>
      </c>
      <c r="C72" s="31">
        <v>0</v>
      </c>
      <c r="D72" s="31">
        <v>0</v>
      </c>
      <c r="E72" s="31">
        <v>0</v>
      </c>
      <c r="F72" s="155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171">
        <f t="shared" si="19"/>
        <v>0</v>
      </c>
    </row>
    <row r="73" spans="1:14">
      <c r="A73" s="237"/>
      <c r="B73" s="220" t="s">
        <v>26</v>
      </c>
      <c r="C73" s="31">
        <v>3.2455150000000001</v>
      </c>
      <c r="D73" s="31">
        <v>152.69999999999999</v>
      </c>
      <c r="E73" s="31">
        <v>130.41566499999999</v>
      </c>
      <c r="F73" s="155">
        <f>(D73-E73)/E73*100</f>
        <v>17.087161270082088</v>
      </c>
      <c r="G73" s="31">
        <v>2746</v>
      </c>
      <c r="H73" s="31">
        <v>963316.7</v>
      </c>
      <c r="I73" s="31">
        <v>151</v>
      </c>
      <c r="J73" s="31">
        <v>6.7011919999999998</v>
      </c>
      <c r="K73" s="31">
        <v>87.853536000000005</v>
      </c>
      <c r="L73" s="68">
        <v>28.217507999999999</v>
      </c>
      <c r="M73" s="31">
        <f t="shared" si="18"/>
        <v>211.34406340914308</v>
      </c>
      <c r="N73" s="171">
        <f t="shared" si="19"/>
        <v>0.80098737322183</v>
      </c>
    </row>
    <row r="74" spans="1:14">
      <c r="A74" s="237"/>
      <c r="B74" s="220" t="s">
        <v>27</v>
      </c>
      <c r="C74" s="31">
        <v>0</v>
      </c>
      <c r="D74" s="31">
        <v>0</v>
      </c>
      <c r="E74" s="31">
        <f>+E75+E76</f>
        <v>8.021510000000001</v>
      </c>
      <c r="F74" s="155">
        <f>(D74-E74)/E74*100</f>
        <v>-100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171">
        <f t="shared" si="19"/>
        <v>0</v>
      </c>
    </row>
    <row r="75" spans="1:14">
      <c r="A75" s="237"/>
      <c r="B75" s="14" t="s">
        <v>28</v>
      </c>
      <c r="C75" s="31">
        <v>0</v>
      </c>
      <c r="D75" s="31">
        <v>0</v>
      </c>
      <c r="E75" s="34">
        <v>7.98</v>
      </c>
      <c r="F75" s="155">
        <f>(D75-E75)/E75*100</f>
        <v>-100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171">
        <f t="shared" si="19"/>
        <v>0</v>
      </c>
    </row>
    <row r="76" spans="1:14">
      <c r="A76" s="237"/>
      <c r="B76" s="14" t="s">
        <v>29</v>
      </c>
      <c r="C76" s="31">
        <v>0</v>
      </c>
      <c r="D76" s="31">
        <v>0</v>
      </c>
      <c r="E76" s="31">
        <v>4.1509999999999998E-2</v>
      </c>
      <c r="F76" s="155">
        <f>(D76-E76)/E76*100</f>
        <v>-100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171">
        <f t="shared" si="19"/>
        <v>0</v>
      </c>
    </row>
    <row r="77" spans="1:14">
      <c r="A77" s="237"/>
      <c r="B77" s="14" t="s">
        <v>30</v>
      </c>
      <c r="C77" s="31">
        <v>0</v>
      </c>
      <c r="D77" s="31">
        <v>0</v>
      </c>
      <c r="E77" s="31">
        <v>0</v>
      </c>
      <c r="F77" s="155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171">
        <f t="shared" si="19"/>
        <v>0</v>
      </c>
    </row>
    <row r="78" spans="1:14" ht="14.25" thickBot="1">
      <c r="A78" s="239"/>
      <c r="B78" s="15" t="s">
        <v>31</v>
      </c>
      <c r="C78" s="16">
        <f t="shared" ref="C78:K78" si="20">C66+C68+C69+C70+C71+C72+C73+C74</f>
        <v>61.513314999999999</v>
      </c>
      <c r="D78" s="16">
        <f t="shared" si="20"/>
        <v>1498.8286410000003</v>
      </c>
      <c r="E78" s="16">
        <f t="shared" si="20"/>
        <v>1264.1890900000001</v>
      </c>
      <c r="F78" s="156">
        <f t="shared" ref="F78:F87" si="21">(D78-E78)/E78*100</f>
        <v>18.560479034034394</v>
      </c>
      <c r="G78" s="16">
        <f t="shared" si="20"/>
        <v>10446</v>
      </c>
      <c r="H78" s="16">
        <f t="shared" si="20"/>
        <v>2655072.76584</v>
      </c>
      <c r="I78" s="16">
        <f t="shared" si="20"/>
        <v>1379</v>
      </c>
      <c r="J78" s="16">
        <f t="shared" si="20"/>
        <v>224.24019899999999</v>
      </c>
      <c r="K78" s="16">
        <f t="shared" si="20"/>
        <v>972.9389809999999</v>
      </c>
      <c r="L78" s="16">
        <f>L66+L68+L69+L70+L71+L72+L73+L74</f>
        <v>492.573555</v>
      </c>
      <c r="M78" s="16">
        <f t="shared" si="18"/>
        <v>97.521562236527274</v>
      </c>
      <c r="N78" s="172">
        <f t="shared" si="19"/>
        <v>0.84432844954297881</v>
      </c>
    </row>
    <row r="79" spans="1:14" ht="14.25" thickTop="1">
      <c r="A79" s="228" t="s">
        <v>36</v>
      </c>
      <c r="B79" s="18" t="s">
        <v>19</v>
      </c>
      <c r="C79" s="215">
        <v>232.00283099999999</v>
      </c>
      <c r="D79" s="215">
        <v>2420.7039810000001</v>
      </c>
      <c r="E79" s="215">
        <v>1800.16508</v>
      </c>
      <c r="F79" s="157">
        <f t="shared" si="21"/>
        <v>34.471221994818393</v>
      </c>
      <c r="G79" s="215">
        <v>21324</v>
      </c>
      <c r="H79" s="215">
        <v>2176772.0883260001</v>
      </c>
      <c r="I79" s="215">
        <v>2027</v>
      </c>
      <c r="J79" s="215">
        <v>226.34468699999999</v>
      </c>
      <c r="K79" s="215">
        <v>1476.382877</v>
      </c>
      <c r="L79" s="215">
        <v>817.08017400000006</v>
      </c>
      <c r="M79" s="111">
        <f t="shared" si="18"/>
        <v>80.69008696813637</v>
      </c>
      <c r="N79" s="173">
        <f t="shared" ref="N79:N91" si="22">D79/D327*100</f>
        <v>2.2897047379011459</v>
      </c>
    </row>
    <row r="80" spans="1:14">
      <c r="A80" s="224"/>
      <c r="B80" s="220" t="s">
        <v>20</v>
      </c>
      <c r="C80" s="23">
        <v>94.685937999999993</v>
      </c>
      <c r="D80" s="23">
        <v>988.69904599999995</v>
      </c>
      <c r="E80" s="23">
        <v>743.13715500000001</v>
      </c>
      <c r="F80" s="155">
        <f t="shared" si="21"/>
        <v>33.043952835328213</v>
      </c>
      <c r="G80" s="23">
        <v>11428</v>
      </c>
      <c r="H80" s="23">
        <v>228560</v>
      </c>
      <c r="I80" s="23">
        <v>1278</v>
      </c>
      <c r="J80" s="23">
        <v>119.999663</v>
      </c>
      <c r="K80" s="23">
        <v>738.97543499999995</v>
      </c>
      <c r="L80" s="23">
        <v>309.10029200000002</v>
      </c>
      <c r="M80" s="31">
        <f t="shared" si="18"/>
        <v>139.07303038070242</v>
      </c>
      <c r="N80" s="171">
        <f t="shared" si="22"/>
        <v>2.9379562845389562</v>
      </c>
    </row>
    <row r="81" spans="1:14">
      <c r="A81" s="224"/>
      <c r="B81" s="220" t="s">
        <v>21</v>
      </c>
      <c r="C81" s="23">
        <v>1.860284</v>
      </c>
      <c r="D81" s="23">
        <v>13.306146</v>
      </c>
      <c r="E81" s="23">
        <v>25.829452</v>
      </c>
      <c r="F81" s="155">
        <f t="shared" si="21"/>
        <v>-48.484598124652436</v>
      </c>
      <c r="G81" s="23">
        <v>26</v>
      </c>
      <c r="H81" s="23">
        <v>110596.515751</v>
      </c>
      <c r="I81" s="23">
        <v>2</v>
      </c>
      <c r="J81" s="23">
        <v>1.08284</v>
      </c>
      <c r="K81" s="23">
        <v>1.08284</v>
      </c>
      <c r="L81" s="23">
        <v>5.2214020000000003</v>
      </c>
      <c r="M81" s="31">
        <f t="shared" si="18"/>
        <v>-79.261508690577742</v>
      </c>
      <c r="N81" s="171">
        <f t="shared" si="22"/>
        <v>0.2716805681034874</v>
      </c>
    </row>
    <row r="82" spans="1:14">
      <c r="A82" s="224"/>
      <c r="B82" s="220" t="s">
        <v>22</v>
      </c>
      <c r="C82" s="23">
        <v>0.18849399999999999</v>
      </c>
      <c r="D82" s="23">
        <v>6.2149859999999997</v>
      </c>
      <c r="E82" s="23">
        <v>5.6604660000000004</v>
      </c>
      <c r="F82" s="155">
        <f t="shared" si="21"/>
        <v>9.796366588899204</v>
      </c>
      <c r="G82" s="23">
        <v>818</v>
      </c>
      <c r="H82" s="23">
        <v>41387.040000000001</v>
      </c>
      <c r="I82" s="23">
        <v>8</v>
      </c>
      <c r="J82" s="23">
        <v>1.397418</v>
      </c>
      <c r="K82" s="23">
        <v>2.0774180000000002</v>
      </c>
      <c r="L82" s="23">
        <v>1.0961000000000001</v>
      </c>
      <c r="M82" s="31">
        <f t="shared" si="18"/>
        <v>89.528145242222436</v>
      </c>
      <c r="N82" s="171">
        <f t="shared" si="22"/>
        <v>0.14392818608078617</v>
      </c>
    </row>
    <row r="83" spans="1:14">
      <c r="A83" s="224"/>
      <c r="B83" s="220" t="s">
        <v>23</v>
      </c>
      <c r="C83" s="23">
        <v>10.32556321</v>
      </c>
      <c r="D83" s="23">
        <v>105.69075706</v>
      </c>
      <c r="E83" s="23">
        <v>81.244293970000001</v>
      </c>
      <c r="F83" s="155">
        <f t="shared" si="21"/>
        <v>30.090067739436588</v>
      </c>
      <c r="G83" s="23">
        <v>1506</v>
      </c>
      <c r="H83" s="23">
        <v>959796.73022605001</v>
      </c>
      <c r="I83" s="23">
        <v>5</v>
      </c>
      <c r="J83" s="23">
        <v>0</v>
      </c>
      <c r="K83" s="23">
        <v>15.075234</v>
      </c>
      <c r="L83" s="23">
        <v>0.60429999999999995</v>
      </c>
      <c r="M83" s="31">
        <f t="shared" si="18"/>
        <v>2394.6605990402118</v>
      </c>
      <c r="N83" s="171">
        <f t="shared" si="22"/>
        <v>21.304493142307805</v>
      </c>
    </row>
    <row r="84" spans="1:14">
      <c r="A84" s="224"/>
      <c r="B84" s="220" t="s">
        <v>24</v>
      </c>
      <c r="C84" s="23">
        <v>4.8402799999999999</v>
      </c>
      <c r="D84" s="23">
        <v>118.48961300000001</v>
      </c>
      <c r="E84" s="23">
        <v>112.488941</v>
      </c>
      <c r="F84" s="155">
        <f t="shared" si="21"/>
        <v>5.3344550554529704</v>
      </c>
      <c r="G84" s="23">
        <v>507</v>
      </c>
      <c r="H84" s="23">
        <v>242428.341258</v>
      </c>
      <c r="I84" s="23">
        <v>24</v>
      </c>
      <c r="J84" s="23">
        <v>0.33062799999999998</v>
      </c>
      <c r="K84" s="23">
        <v>14.966091</v>
      </c>
      <c r="L84" s="23">
        <v>17.421996</v>
      </c>
      <c r="M84" s="31">
        <f>(K84-L84)/L84*100</f>
        <v>-14.09657653462898</v>
      </c>
      <c r="N84" s="171">
        <f t="shared" si="22"/>
        <v>0.95673400431165578</v>
      </c>
    </row>
    <row r="85" spans="1:14">
      <c r="A85" s="224"/>
      <c r="B85" s="220" t="s">
        <v>25</v>
      </c>
      <c r="C85" s="23">
        <v>0</v>
      </c>
      <c r="D85" s="23">
        <v>8.9138959999999994</v>
      </c>
      <c r="E85" s="23">
        <v>4.4652609999999999</v>
      </c>
      <c r="F85" s="155">
        <f t="shared" si="21"/>
        <v>99.627658943116643</v>
      </c>
      <c r="G85" s="23">
        <v>4</v>
      </c>
      <c r="H85" s="23">
        <v>3301.4427000000001</v>
      </c>
      <c r="I85" s="23">
        <v>0</v>
      </c>
      <c r="J85" s="23">
        <v>0</v>
      </c>
      <c r="K85" s="23">
        <v>0</v>
      </c>
      <c r="L85" s="23">
        <v>0</v>
      </c>
      <c r="M85" s="31">
        <v>0</v>
      </c>
      <c r="N85" s="171">
        <f t="shared" si="22"/>
        <v>3.1631037639348256E-2</v>
      </c>
    </row>
    <row r="86" spans="1:14">
      <c r="A86" s="224"/>
      <c r="B86" s="220" t="s">
        <v>26</v>
      </c>
      <c r="C86" s="23">
        <v>34.827652</v>
      </c>
      <c r="D86" s="23">
        <v>609.926241</v>
      </c>
      <c r="E86" s="23">
        <v>506.81189599999999</v>
      </c>
      <c r="F86" s="155">
        <f t="shared" si="21"/>
        <v>20.345683638017846</v>
      </c>
      <c r="G86" s="23">
        <v>17473</v>
      </c>
      <c r="H86" s="23">
        <v>5187505.9806439998</v>
      </c>
      <c r="I86" s="23">
        <v>194273</v>
      </c>
      <c r="J86" s="23">
        <v>37.986316000000102</v>
      </c>
      <c r="K86" s="23">
        <v>311.94519300000002</v>
      </c>
      <c r="L86" s="23">
        <v>211.87805499999999</v>
      </c>
      <c r="M86" s="31">
        <f>(K86-L86)/L86*100</f>
        <v>47.228646685472</v>
      </c>
      <c r="N86" s="171">
        <f t="shared" si="22"/>
        <v>3.1993661927809751</v>
      </c>
    </row>
    <row r="87" spans="1:14">
      <c r="A87" s="224"/>
      <c r="B87" s="220" t="s">
        <v>27</v>
      </c>
      <c r="C87" s="23">
        <v>14.58</v>
      </c>
      <c r="D87" s="23">
        <v>443.66806599999995</v>
      </c>
      <c r="E87" s="23">
        <v>308.75</v>
      </c>
      <c r="F87" s="155">
        <f t="shared" si="21"/>
        <v>43.698159028340065</v>
      </c>
      <c r="G87" s="23">
        <v>125</v>
      </c>
      <c r="H87" s="23">
        <v>4086.25072</v>
      </c>
      <c r="I87" s="23">
        <v>8</v>
      </c>
      <c r="J87" s="23">
        <v>22.26</v>
      </c>
      <c r="K87" s="23">
        <v>101.62</v>
      </c>
      <c r="L87" s="23">
        <v>0</v>
      </c>
      <c r="M87" s="31">
        <v>0</v>
      </c>
      <c r="N87" s="171">
        <f t="shared" si="22"/>
        <v>18.075948494074051</v>
      </c>
    </row>
    <row r="88" spans="1:14">
      <c r="A88" s="224"/>
      <c r="B88" s="14" t="s">
        <v>28</v>
      </c>
      <c r="C88" s="23">
        <v>0</v>
      </c>
      <c r="D88" s="23">
        <v>25.355267999999999</v>
      </c>
      <c r="E88" s="23">
        <v>0</v>
      </c>
      <c r="F88" s="155">
        <v>0</v>
      </c>
      <c r="G88" s="23">
        <v>2</v>
      </c>
      <c r="H88" s="23">
        <v>2986.2872000000002</v>
      </c>
      <c r="I88" s="23">
        <v>0</v>
      </c>
      <c r="J88" s="23">
        <v>0</v>
      </c>
      <c r="K88" s="23">
        <v>0</v>
      </c>
      <c r="L88" s="23">
        <v>0</v>
      </c>
      <c r="M88" s="31">
        <v>0</v>
      </c>
      <c r="N88" s="171">
        <f t="shared" si="22"/>
        <v>7.488540837252958</v>
      </c>
    </row>
    <row r="89" spans="1:14">
      <c r="A89" s="224"/>
      <c r="B89" s="14" t="s">
        <v>29</v>
      </c>
      <c r="C89" s="23">
        <v>0</v>
      </c>
      <c r="D89" s="23">
        <v>-1.9672019999999999</v>
      </c>
      <c r="E89" s="13">
        <v>0</v>
      </c>
      <c r="F89" s="155">
        <v>0</v>
      </c>
      <c r="G89" s="23">
        <v>0</v>
      </c>
      <c r="H89" s="23">
        <v>-444.13648000000001</v>
      </c>
      <c r="I89" s="23">
        <v>0</v>
      </c>
      <c r="J89" s="23">
        <v>0</v>
      </c>
      <c r="K89" s="23">
        <v>0</v>
      </c>
      <c r="L89" s="23">
        <v>0</v>
      </c>
      <c r="M89" s="31">
        <v>0</v>
      </c>
      <c r="N89" s="171">
        <f t="shared" si="22"/>
        <v>-0.72922187938021066</v>
      </c>
    </row>
    <row r="90" spans="1:14">
      <c r="A90" s="224"/>
      <c r="B90" s="14" t="s">
        <v>30</v>
      </c>
      <c r="C90" s="33">
        <v>14.58</v>
      </c>
      <c r="D90" s="33">
        <v>420.28</v>
      </c>
      <c r="E90" s="33">
        <v>308.75</v>
      </c>
      <c r="F90" s="155">
        <f>(D90-E90)/E90*100</f>
        <v>36.123076923076916</v>
      </c>
      <c r="G90" s="61">
        <v>123</v>
      </c>
      <c r="H90" s="61">
        <v>1544.1</v>
      </c>
      <c r="I90" s="77">
        <v>8</v>
      </c>
      <c r="J90" s="23">
        <v>22.26</v>
      </c>
      <c r="K90" s="23">
        <v>101.62</v>
      </c>
      <c r="L90" s="13">
        <v>0</v>
      </c>
      <c r="M90" s="31">
        <v>0</v>
      </c>
      <c r="N90" s="171">
        <f t="shared" si="22"/>
        <v>29.544348524008473</v>
      </c>
    </row>
    <row r="91" spans="1:14" ht="14.25" thickBot="1">
      <c r="A91" s="229"/>
      <c r="B91" s="35" t="s">
        <v>31</v>
      </c>
      <c r="C91" s="36">
        <f t="shared" ref="C91:K91" si="23">C79+C81+C82+C83+C84+C85+C86+C87</f>
        <v>298.62510420999996</v>
      </c>
      <c r="D91" s="36">
        <f t="shared" si="23"/>
        <v>3726.9136860600001</v>
      </c>
      <c r="E91" s="36">
        <f t="shared" si="23"/>
        <v>2845.41538997</v>
      </c>
      <c r="F91" s="213">
        <f>(D91-E91)/E91*100</f>
        <v>30.979599646408534</v>
      </c>
      <c r="G91" s="36">
        <f t="shared" si="23"/>
        <v>41783</v>
      </c>
      <c r="H91" s="36">
        <f t="shared" si="23"/>
        <v>8725874.3896250501</v>
      </c>
      <c r="I91" s="36">
        <f t="shared" si="23"/>
        <v>196347</v>
      </c>
      <c r="J91" s="36">
        <f t="shared" si="23"/>
        <v>289.4018890000001</v>
      </c>
      <c r="K91" s="36">
        <f t="shared" si="23"/>
        <v>1923.1496529999999</v>
      </c>
      <c r="L91" s="36">
        <f>L79+L81+L82+L83+L84+L85+L86+L87</f>
        <v>1053.302027</v>
      </c>
      <c r="M91" s="36">
        <f>(K91-L91)/L91*100</f>
        <v>82.582925286632914</v>
      </c>
      <c r="N91" s="214">
        <f t="shared" si="22"/>
        <v>2.0994656547476174</v>
      </c>
    </row>
    <row r="95" spans="1:14" s="57" customFormat="1" ht="18.75">
      <c r="A95" s="230" t="str">
        <f>A1</f>
        <v>2023年1-12月丹东市财产保险业务统计表</v>
      </c>
      <c r="B95" s="230"/>
      <c r="C95" s="230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</row>
    <row r="96" spans="1:14" s="57" customFormat="1" ht="14.25" thickBot="1">
      <c r="B96" s="59" t="s">
        <v>0</v>
      </c>
      <c r="C96" s="58"/>
      <c r="D96" s="58"/>
      <c r="F96" s="154"/>
      <c r="G96" s="73" t="str">
        <f>G2</f>
        <v>（2023年12月）</v>
      </c>
      <c r="H96" s="58"/>
      <c r="I96" s="58"/>
      <c r="J96" s="58"/>
      <c r="K96" s="58"/>
      <c r="L96" s="59" t="s">
        <v>1</v>
      </c>
      <c r="N96" s="170"/>
    </row>
    <row r="97" spans="1:14" ht="13.5" customHeight="1">
      <c r="A97" s="226" t="s">
        <v>117</v>
      </c>
      <c r="B97" s="9" t="s">
        <v>3</v>
      </c>
      <c r="C97" s="231" t="s">
        <v>4</v>
      </c>
      <c r="D97" s="231"/>
      <c r="E97" s="231"/>
      <c r="F97" s="232"/>
      <c r="G97" s="231" t="s">
        <v>5</v>
      </c>
      <c r="H97" s="231"/>
      <c r="I97" s="231" t="s">
        <v>6</v>
      </c>
      <c r="J97" s="231"/>
      <c r="K97" s="231"/>
      <c r="L97" s="231"/>
      <c r="M97" s="231"/>
      <c r="N97" s="234" t="s">
        <v>7</v>
      </c>
    </row>
    <row r="98" spans="1:14">
      <c r="A98" s="224"/>
      <c r="B98" s="10" t="s">
        <v>8</v>
      </c>
      <c r="C98" s="233" t="s">
        <v>9</v>
      </c>
      <c r="D98" s="233" t="s">
        <v>10</v>
      </c>
      <c r="E98" s="233" t="s">
        <v>11</v>
      </c>
      <c r="F98" s="199" t="s">
        <v>12</v>
      </c>
      <c r="G98" s="233" t="s">
        <v>13</v>
      </c>
      <c r="H98" s="233" t="s">
        <v>14</v>
      </c>
      <c r="I98" s="220" t="s">
        <v>13</v>
      </c>
      <c r="J98" s="233" t="s">
        <v>15</v>
      </c>
      <c r="K98" s="233"/>
      <c r="L98" s="233"/>
      <c r="M98" s="221" t="s">
        <v>12</v>
      </c>
      <c r="N98" s="235"/>
    </row>
    <row r="99" spans="1:14">
      <c r="A99" s="227"/>
      <c r="B99" s="166" t="s">
        <v>16</v>
      </c>
      <c r="C99" s="233"/>
      <c r="D99" s="233"/>
      <c r="E99" s="233"/>
      <c r="F99" s="200" t="s">
        <v>17</v>
      </c>
      <c r="G99" s="233"/>
      <c r="H99" s="233"/>
      <c r="I99" s="33" t="s">
        <v>18</v>
      </c>
      <c r="J99" s="220" t="s">
        <v>9</v>
      </c>
      <c r="K99" s="220" t="s">
        <v>10</v>
      </c>
      <c r="L99" s="220" t="s">
        <v>11</v>
      </c>
      <c r="M99" s="222" t="s">
        <v>17</v>
      </c>
      <c r="N99" s="198" t="s">
        <v>17</v>
      </c>
    </row>
    <row r="100" spans="1:14" ht="14.25" customHeight="1">
      <c r="A100" s="223" t="s">
        <v>37</v>
      </c>
      <c r="B100" s="220" t="s">
        <v>19</v>
      </c>
      <c r="C100" s="75">
        <v>46.16</v>
      </c>
      <c r="D100" s="75">
        <v>729.23</v>
      </c>
      <c r="E100" s="75">
        <v>923.21</v>
      </c>
      <c r="F100" s="155">
        <f>(D100-E100)/E100*100</f>
        <v>-21.011470846286329</v>
      </c>
      <c r="G100" s="75">
        <v>5576</v>
      </c>
      <c r="H100" s="75">
        <v>512299.8</v>
      </c>
      <c r="I100" s="72">
        <v>899</v>
      </c>
      <c r="J100" s="72">
        <v>34.54</v>
      </c>
      <c r="K100" s="72">
        <v>728.03</v>
      </c>
      <c r="L100" s="72">
        <v>464.66</v>
      </c>
      <c r="M100" s="31">
        <f>(K100-L100)/L100*100</f>
        <v>56.680153230318929</v>
      </c>
      <c r="N100" s="171">
        <f t="shared" ref="N100:N112" si="24">D100/D327*100</f>
        <v>0.68976686084924999</v>
      </c>
    </row>
    <row r="101" spans="1:14" ht="14.25" customHeight="1">
      <c r="A101" s="224"/>
      <c r="B101" s="220" t="s">
        <v>20</v>
      </c>
      <c r="C101" s="75">
        <v>21.94</v>
      </c>
      <c r="D101" s="75">
        <v>335.76</v>
      </c>
      <c r="E101" s="75">
        <v>419.98</v>
      </c>
      <c r="F101" s="155">
        <f>(D101-E101)/E101*100</f>
        <v>-20.05333587313682</v>
      </c>
      <c r="G101" s="75">
        <v>3057</v>
      </c>
      <c r="H101" s="75">
        <v>61240</v>
      </c>
      <c r="I101" s="72">
        <v>486</v>
      </c>
      <c r="J101" s="72">
        <v>15.1</v>
      </c>
      <c r="K101" s="72">
        <v>392.69</v>
      </c>
      <c r="L101" s="72">
        <v>140.34</v>
      </c>
      <c r="M101" s="31">
        <f>(K101-L101)/L101*100</f>
        <v>179.8133105315662</v>
      </c>
      <c r="N101" s="171">
        <f t="shared" si="24"/>
        <v>0.99772342866890962</v>
      </c>
    </row>
    <row r="102" spans="1:14" ht="14.25" customHeight="1">
      <c r="A102" s="224"/>
      <c r="B102" s="220" t="s">
        <v>21</v>
      </c>
      <c r="C102" s="75">
        <v>0</v>
      </c>
      <c r="D102" s="75">
        <v>25.28</v>
      </c>
      <c r="E102" s="75">
        <v>23.96</v>
      </c>
      <c r="F102" s="155">
        <f>(D102-E102)/E102*100</f>
        <v>5.5091819699499176</v>
      </c>
      <c r="G102" s="75">
        <v>13</v>
      </c>
      <c r="H102" s="75">
        <v>148102.20000000001</v>
      </c>
      <c r="I102" s="72">
        <v>2</v>
      </c>
      <c r="J102" s="75">
        <v>0</v>
      </c>
      <c r="K102" s="75">
        <v>0</v>
      </c>
      <c r="L102" s="72">
        <v>4</v>
      </c>
      <c r="M102" s="31">
        <f>(K102-L102)/L102*100</f>
        <v>-100</v>
      </c>
      <c r="N102" s="171">
        <f t="shared" si="24"/>
        <v>0.51615883078813063</v>
      </c>
    </row>
    <row r="103" spans="1:14" ht="14.25" customHeight="1">
      <c r="A103" s="224"/>
      <c r="B103" s="220" t="s">
        <v>22</v>
      </c>
      <c r="C103" s="75">
        <v>0</v>
      </c>
      <c r="D103" s="75">
        <v>5.0000000000000001E-3</v>
      </c>
      <c r="E103" s="75">
        <v>0.02</v>
      </c>
      <c r="F103" s="155">
        <f>(D103-E103)/E103*100</f>
        <v>-75</v>
      </c>
      <c r="G103" s="75">
        <v>1</v>
      </c>
      <c r="H103" s="75">
        <v>122.6</v>
      </c>
      <c r="I103" s="75">
        <v>0</v>
      </c>
      <c r="J103" s="75">
        <v>0</v>
      </c>
      <c r="K103" s="75">
        <v>0</v>
      </c>
      <c r="L103" s="75">
        <v>0</v>
      </c>
      <c r="M103" s="31">
        <v>0</v>
      </c>
      <c r="N103" s="171">
        <f t="shared" si="24"/>
        <v>1.1579123917639249E-4</v>
      </c>
    </row>
    <row r="104" spans="1:14" ht="14.25" customHeight="1">
      <c r="A104" s="224"/>
      <c r="B104" s="220" t="s">
        <v>23</v>
      </c>
      <c r="C104" s="75">
        <v>0</v>
      </c>
      <c r="D104" s="75">
        <v>0</v>
      </c>
      <c r="E104" s="75">
        <v>0</v>
      </c>
      <c r="F104" s="155">
        <v>0</v>
      </c>
      <c r="G104" s="75">
        <v>0</v>
      </c>
      <c r="H104" s="75">
        <v>0</v>
      </c>
      <c r="I104" s="75">
        <v>0</v>
      </c>
      <c r="J104" s="75">
        <v>0</v>
      </c>
      <c r="K104" s="75">
        <v>0</v>
      </c>
      <c r="L104" s="75">
        <v>0</v>
      </c>
      <c r="M104" s="31">
        <v>0</v>
      </c>
      <c r="N104" s="171">
        <f t="shared" si="24"/>
        <v>0</v>
      </c>
    </row>
    <row r="105" spans="1:14" ht="14.25" customHeight="1">
      <c r="A105" s="224"/>
      <c r="B105" s="220" t="s">
        <v>24</v>
      </c>
      <c r="C105" s="75">
        <v>6.23</v>
      </c>
      <c r="D105" s="75">
        <v>50.93</v>
      </c>
      <c r="E105" s="75">
        <v>59.59</v>
      </c>
      <c r="F105" s="155">
        <f>(D105-E105)/E105*100</f>
        <v>-14.532639704648437</v>
      </c>
      <c r="G105" s="75">
        <v>311</v>
      </c>
      <c r="H105" s="75">
        <v>80138.5</v>
      </c>
      <c r="I105" s="72">
        <v>27</v>
      </c>
      <c r="J105" s="72">
        <v>0.44</v>
      </c>
      <c r="K105" s="72">
        <v>15</v>
      </c>
      <c r="L105" s="72">
        <v>23.61</v>
      </c>
      <c r="M105" s="31">
        <f>(K105-L105)/L105*100</f>
        <v>-36.46759847522236</v>
      </c>
      <c r="N105" s="171">
        <f t="shared" si="24"/>
        <v>0.41122982517963513</v>
      </c>
    </row>
    <row r="106" spans="1:14" ht="14.25" customHeight="1">
      <c r="A106" s="224"/>
      <c r="B106" s="220" t="s">
        <v>25</v>
      </c>
      <c r="C106" s="75">
        <v>0</v>
      </c>
      <c r="D106" s="75">
        <v>19.760000000000002</v>
      </c>
      <c r="E106" s="75">
        <v>19.55</v>
      </c>
      <c r="F106" s="155">
        <f>(D106-E106)/E106*100</f>
        <v>1.0741687979539685</v>
      </c>
      <c r="G106" s="75">
        <v>29</v>
      </c>
      <c r="H106" s="75">
        <v>427.6</v>
      </c>
      <c r="I106" s="72">
        <v>29</v>
      </c>
      <c r="J106" s="75">
        <v>0</v>
      </c>
      <c r="K106" s="72">
        <v>13.11</v>
      </c>
      <c r="L106" s="72">
        <v>16.899999999999999</v>
      </c>
      <c r="M106" s="31">
        <f>(K106-L106)/L106*100</f>
        <v>-22.426035502958577</v>
      </c>
      <c r="N106" s="171">
        <f t="shared" si="24"/>
        <v>7.0118532205617118E-2</v>
      </c>
    </row>
    <row r="107" spans="1:14" ht="14.25" customHeight="1">
      <c r="A107" s="224"/>
      <c r="B107" s="220" t="s">
        <v>26</v>
      </c>
      <c r="C107" s="75">
        <v>2.63</v>
      </c>
      <c r="D107" s="75">
        <v>48.46</v>
      </c>
      <c r="E107" s="75">
        <v>72.8</v>
      </c>
      <c r="F107" s="155">
        <f>(D107-E107)/E107*100</f>
        <v>-33.434065934065934</v>
      </c>
      <c r="G107" s="75">
        <v>2284</v>
      </c>
      <c r="H107" s="75">
        <v>445853.6</v>
      </c>
      <c r="I107" s="72">
        <v>17</v>
      </c>
      <c r="J107" s="75">
        <v>0</v>
      </c>
      <c r="K107" s="72">
        <v>37.159999999999997</v>
      </c>
      <c r="L107" s="72">
        <v>13.41</v>
      </c>
      <c r="M107" s="31">
        <f>(K107-L107)/L107*100</f>
        <v>177.10663683818044</v>
      </c>
      <c r="N107" s="171">
        <f t="shared" si="24"/>
        <v>0.2541967786924027</v>
      </c>
    </row>
    <row r="108" spans="1:14" ht="14.25" customHeight="1">
      <c r="A108" s="224"/>
      <c r="B108" s="220" t="s">
        <v>27</v>
      </c>
      <c r="C108" s="75">
        <v>0</v>
      </c>
      <c r="D108" s="34">
        <v>0.38</v>
      </c>
      <c r="E108" s="34">
        <v>2</v>
      </c>
      <c r="F108" s="155">
        <f>(D108-E108)/E108*100</f>
        <v>-81</v>
      </c>
      <c r="G108" s="34">
        <v>3</v>
      </c>
      <c r="H108" s="34">
        <v>31.02</v>
      </c>
      <c r="I108" s="75">
        <v>0</v>
      </c>
      <c r="J108" s="75">
        <v>0</v>
      </c>
      <c r="K108" s="75">
        <v>0</v>
      </c>
      <c r="L108" s="75">
        <v>0</v>
      </c>
      <c r="M108" s="31">
        <v>0</v>
      </c>
      <c r="N108" s="171">
        <f t="shared" si="24"/>
        <v>1.5481980683613455E-2</v>
      </c>
    </row>
    <row r="109" spans="1:14" ht="14.25" customHeight="1">
      <c r="A109" s="224"/>
      <c r="B109" s="14" t="s">
        <v>28</v>
      </c>
      <c r="C109" s="75">
        <v>0</v>
      </c>
      <c r="D109" s="75">
        <v>0</v>
      </c>
      <c r="E109" s="75">
        <v>0</v>
      </c>
      <c r="F109" s="155">
        <v>0</v>
      </c>
      <c r="G109" s="75">
        <v>0</v>
      </c>
      <c r="H109" s="75">
        <v>0</v>
      </c>
      <c r="I109" s="75">
        <v>0</v>
      </c>
      <c r="J109" s="75">
        <v>0</v>
      </c>
      <c r="K109" s="75">
        <v>0</v>
      </c>
      <c r="L109" s="75">
        <v>0</v>
      </c>
      <c r="M109" s="31">
        <v>0</v>
      </c>
      <c r="N109" s="171">
        <f t="shared" si="24"/>
        <v>0</v>
      </c>
    </row>
    <row r="110" spans="1:14" ht="14.25" customHeight="1">
      <c r="A110" s="224"/>
      <c r="B110" s="14" t="s">
        <v>29</v>
      </c>
      <c r="C110" s="75">
        <v>0</v>
      </c>
      <c r="D110" s="75">
        <v>0</v>
      </c>
      <c r="E110" s="75">
        <v>0</v>
      </c>
      <c r="F110" s="155">
        <v>0</v>
      </c>
      <c r="G110" s="75">
        <v>0</v>
      </c>
      <c r="H110" s="75">
        <v>0</v>
      </c>
      <c r="I110" s="75">
        <v>0</v>
      </c>
      <c r="J110" s="75">
        <v>0</v>
      </c>
      <c r="K110" s="75">
        <v>0</v>
      </c>
      <c r="L110" s="75">
        <v>0</v>
      </c>
      <c r="M110" s="31">
        <v>0</v>
      </c>
      <c r="N110" s="171">
        <f t="shared" si="24"/>
        <v>0</v>
      </c>
    </row>
    <row r="111" spans="1:14" ht="14.25" customHeight="1">
      <c r="A111" s="224"/>
      <c r="B111" s="14" t="s">
        <v>30</v>
      </c>
      <c r="C111" s="75">
        <v>0</v>
      </c>
      <c r="D111" s="34">
        <v>0.38</v>
      </c>
      <c r="E111" s="34">
        <v>1.99</v>
      </c>
      <c r="F111" s="155">
        <f t="shared" ref="F111:F121" si="25">(D111-E111)/E111*100</f>
        <v>-80.904522613065325</v>
      </c>
      <c r="G111" s="34">
        <v>3</v>
      </c>
      <c r="H111" s="34">
        <v>31.02</v>
      </c>
      <c r="I111" s="75">
        <v>0</v>
      </c>
      <c r="J111" s="75">
        <v>0</v>
      </c>
      <c r="K111" s="75">
        <v>0</v>
      </c>
      <c r="L111" s="75">
        <v>0</v>
      </c>
      <c r="M111" s="31">
        <v>0</v>
      </c>
      <c r="N111" s="171">
        <f t="shared" si="24"/>
        <v>2.6712792517186688E-2</v>
      </c>
    </row>
    <row r="112" spans="1:14" ht="14.25" customHeight="1" thickBot="1">
      <c r="A112" s="225"/>
      <c r="B112" s="15" t="s">
        <v>31</v>
      </c>
      <c r="C112" s="16">
        <f t="shared" ref="C112:L112" si="26">C100+C102+C103+C104+C105+C106+C107+C108</f>
        <v>55.02</v>
      </c>
      <c r="D112" s="16">
        <f t="shared" si="26"/>
        <v>874.04499999999996</v>
      </c>
      <c r="E112" s="16">
        <f t="shared" si="26"/>
        <v>1101.1300000000001</v>
      </c>
      <c r="F112" s="156">
        <f t="shared" si="25"/>
        <v>-20.622905560651343</v>
      </c>
      <c r="G112" s="16">
        <f t="shared" si="26"/>
        <v>8217</v>
      </c>
      <c r="H112" s="16">
        <f t="shared" si="26"/>
        <v>1186975.3199999998</v>
      </c>
      <c r="I112" s="16">
        <f t="shared" si="26"/>
        <v>974</v>
      </c>
      <c r="J112" s="16">
        <f t="shared" si="26"/>
        <v>34.979999999999997</v>
      </c>
      <c r="K112" s="16">
        <f t="shared" si="26"/>
        <v>793.3</v>
      </c>
      <c r="L112" s="16">
        <f t="shared" si="26"/>
        <v>522.58000000000004</v>
      </c>
      <c r="M112" s="16">
        <f>(K112-L112)/L112*100</f>
        <v>51.804508400627633</v>
      </c>
      <c r="N112" s="172">
        <f t="shared" si="24"/>
        <v>0.49237186926747062</v>
      </c>
    </row>
    <row r="113" spans="1:14" ht="14.25" thickTop="1">
      <c r="A113" s="228" t="s">
        <v>90</v>
      </c>
      <c r="B113" s="18" t="s">
        <v>19</v>
      </c>
      <c r="C113" s="34">
        <v>25.292374000000002</v>
      </c>
      <c r="D113" s="34">
        <v>644.10617300000001</v>
      </c>
      <c r="E113" s="34">
        <v>634.31654700000001</v>
      </c>
      <c r="F113" s="157">
        <f t="shared" si="25"/>
        <v>1.5433344828067364</v>
      </c>
      <c r="G113" s="34">
        <v>6819</v>
      </c>
      <c r="H113" s="34">
        <v>582479.859192</v>
      </c>
      <c r="I113" s="34">
        <v>1378</v>
      </c>
      <c r="J113" s="34">
        <v>47.786311999999953</v>
      </c>
      <c r="K113" s="34">
        <v>586.93248099999994</v>
      </c>
      <c r="L113" s="34">
        <v>204.99665199999998</v>
      </c>
      <c r="M113" s="111">
        <f t="shared" ref="M113:M128" si="27">(K113-L113)/L113*100</f>
        <v>186.31320330051048</v>
      </c>
      <c r="N113" s="173">
        <f t="shared" ref="N113:N125" si="28">D113/D327*100</f>
        <v>0.60924960986771515</v>
      </c>
    </row>
    <row r="114" spans="1:14">
      <c r="A114" s="224"/>
      <c r="B114" s="220" t="s">
        <v>20</v>
      </c>
      <c r="C114" s="34">
        <v>11.51558</v>
      </c>
      <c r="D114" s="34">
        <v>325.27718500000003</v>
      </c>
      <c r="E114" s="34">
        <v>292.74758800000001</v>
      </c>
      <c r="F114" s="155">
        <f t="shared" si="25"/>
        <v>11.111824087855515</v>
      </c>
      <c r="G114" s="34">
        <v>3974</v>
      </c>
      <c r="H114" s="34">
        <v>79480</v>
      </c>
      <c r="I114" s="34">
        <v>836</v>
      </c>
      <c r="J114" s="34">
        <v>35.97241200000002</v>
      </c>
      <c r="K114" s="34">
        <v>350.60196999999999</v>
      </c>
      <c r="L114" s="34">
        <v>113.36134299999999</v>
      </c>
      <c r="M114" s="31">
        <f t="shared" si="27"/>
        <v>209.27824311326307</v>
      </c>
      <c r="N114" s="171">
        <f t="shared" si="28"/>
        <v>0.96657335086362661</v>
      </c>
    </row>
    <row r="115" spans="1:14">
      <c r="A115" s="224"/>
      <c r="B115" s="220" t="s">
        <v>21</v>
      </c>
      <c r="C115" s="34">
        <v>0</v>
      </c>
      <c r="D115" s="34">
        <v>18.794460999999998</v>
      </c>
      <c r="E115" s="34">
        <v>8.7681839999999998</v>
      </c>
      <c r="F115" s="155">
        <f t="shared" si="25"/>
        <v>114.34838730574084</v>
      </c>
      <c r="G115" s="34">
        <v>21</v>
      </c>
      <c r="H115" s="34">
        <v>13446.060799999999</v>
      </c>
      <c r="I115" s="34">
        <v>3</v>
      </c>
      <c r="J115" s="34">
        <v>0</v>
      </c>
      <c r="K115" s="34">
        <v>563.063087</v>
      </c>
      <c r="L115" s="34">
        <v>0</v>
      </c>
      <c r="M115" s="31">
        <v>0</v>
      </c>
      <c r="N115" s="171">
        <f t="shared" si="28"/>
        <v>0.38373920154482277</v>
      </c>
    </row>
    <row r="116" spans="1:14">
      <c r="A116" s="224"/>
      <c r="B116" s="220" t="s">
        <v>22</v>
      </c>
      <c r="C116" s="34">
        <v>0</v>
      </c>
      <c r="D116" s="34">
        <v>0.138878</v>
      </c>
      <c r="E116" s="34">
        <v>0.14754400000000001</v>
      </c>
      <c r="F116" s="155">
        <f t="shared" si="25"/>
        <v>-5.8735021417339963</v>
      </c>
      <c r="G116" s="34">
        <v>43</v>
      </c>
      <c r="H116" s="34">
        <v>1154.3</v>
      </c>
      <c r="I116" s="34">
        <v>0</v>
      </c>
      <c r="J116" s="34">
        <v>0</v>
      </c>
      <c r="K116" s="34">
        <v>0</v>
      </c>
      <c r="L116" s="34">
        <v>0.02</v>
      </c>
      <c r="M116" s="31">
        <f t="shared" si="27"/>
        <v>-100</v>
      </c>
      <c r="N116" s="171">
        <f t="shared" si="28"/>
        <v>3.2161711428678073E-3</v>
      </c>
    </row>
    <row r="117" spans="1:14">
      <c r="A117" s="224"/>
      <c r="B117" s="220" t="s">
        <v>23</v>
      </c>
      <c r="C117" s="34">
        <v>0</v>
      </c>
      <c r="D117" s="34">
        <v>0</v>
      </c>
      <c r="E117" s="34">
        <v>0.37735799999999997</v>
      </c>
      <c r="F117" s="155">
        <f t="shared" si="25"/>
        <v>-100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0.21</v>
      </c>
      <c r="M117" s="31">
        <f t="shared" si="27"/>
        <v>-100</v>
      </c>
      <c r="N117" s="171">
        <f t="shared" si="28"/>
        <v>0</v>
      </c>
    </row>
    <row r="118" spans="1:14">
      <c r="A118" s="224"/>
      <c r="B118" s="220" t="s">
        <v>24</v>
      </c>
      <c r="C118" s="34">
        <v>7.7512070000000008</v>
      </c>
      <c r="D118" s="34">
        <v>89.843869999999995</v>
      </c>
      <c r="E118" s="34">
        <v>46.449438000000001</v>
      </c>
      <c r="F118" s="155">
        <f t="shared" si="25"/>
        <v>93.422943028933943</v>
      </c>
      <c r="G118" s="34">
        <v>570</v>
      </c>
      <c r="H118" s="34">
        <v>280211.17619999999</v>
      </c>
      <c r="I118" s="34">
        <v>19</v>
      </c>
      <c r="J118" s="34">
        <v>1.0030000000000001</v>
      </c>
      <c r="K118" s="34">
        <v>16.361750000000001</v>
      </c>
      <c r="L118" s="34">
        <v>5.6417539999999997</v>
      </c>
      <c r="M118" s="31">
        <f t="shared" si="27"/>
        <v>190.01175875445833</v>
      </c>
      <c r="N118" s="171">
        <f t="shared" si="28"/>
        <v>0.72543646089852476</v>
      </c>
    </row>
    <row r="119" spans="1:14">
      <c r="A119" s="224"/>
      <c r="B119" s="220" t="s">
        <v>25</v>
      </c>
      <c r="C119" s="34">
        <v>297.80065200000001</v>
      </c>
      <c r="D119" s="34">
        <v>1057.8181489999999</v>
      </c>
      <c r="E119" s="34">
        <v>535.884141</v>
      </c>
      <c r="F119" s="155">
        <f t="shared" si="25"/>
        <v>97.396800552080521</v>
      </c>
      <c r="G119" s="34">
        <v>318</v>
      </c>
      <c r="H119" s="34">
        <v>30955.898150000001</v>
      </c>
      <c r="I119" s="34">
        <v>331</v>
      </c>
      <c r="J119" s="34">
        <v>301.28411100000005</v>
      </c>
      <c r="K119" s="34">
        <v>659.61530000000005</v>
      </c>
      <c r="L119" s="34">
        <v>129.65697499999999</v>
      </c>
      <c r="M119" s="31">
        <f t="shared" si="27"/>
        <v>408.73877012787017</v>
      </c>
      <c r="N119" s="171">
        <f t="shared" si="28"/>
        <v>3.753676920462691</v>
      </c>
    </row>
    <row r="120" spans="1:14">
      <c r="A120" s="224"/>
      <c r="B120" s="220" t="s">
        <v>26</v>
      </c>
      <c r="C120" s="34">
        <v>2.1394729999999997</v>
      </c>
      <c r="D120" s="34">
        <v>87.313326000000004</v>
      </c>
      <c r="E120" s="34">
        <v>78.320204000000004</v>
      </c>
      <c r="F120" s="155">
        <f t="shared" si="25"/>
        <v>11.482505842298368</v>
      </c>
      <c r="G120" s="34">
        <v>3428</v>
      </c>
      <c r="H120" s="34">
        <v>488184.57499999995</v>
      </c>
      <c r="I120" s="34">
        <v>97</v>
      </c>
      <c r="J120" s="34">
        <v>0.62670000000000314</v>
      </c>
      <c r="K120" s="34">
        <v>27.396519000000001</v>
      </c>
      <c r="L120" s="34">
        <v>68.035522999999998</v>
      </c>
      <c r="M120" s="31">
        <f t="shared" si="27"/>
        <v>-59.732037335848808</v>
      </c>
      <c r="N120" s="171">
        <f t="shared" si="28"/>
        <v>0.45800177891290983</v>
      </c>
    </row>
    <row r="121" spans="1:14">
      <c r="A121" s="224"/>
      <c r="B121" s="220" t="s">
        <v>27</v>
      </c>
      <c r="C121" s="31">
        <v>0</v>
      </c>
      <c r="D121" s="31">
        <v>1.444566</v>
      </c>
      <c r="E121" s="31">
        <v>19.188913999999997</v>
      </c>
      <c r="F121" s="155">
        <f t="shared" si="25"/>
        <v>-92.471872040283259</v>
      </c>
      <c r="G121" s="34">
        <v>1</v>
      </c>
      <c r="H121" s="34">
        <v>1000</v>
      </c>
      <c r="I121" s="34">
        <v>0</v>
      </c>
      <c r="J121" s="34">
        <v>0</v>
      </c>
      <c r="K121" s="34">
        <v>0</v>
      </c>
      <c r="L121" s="34">
        <v>0</v>
      </c>
      <c r="M121" s="31">
        <v>0</v>
      </c>
      <c r="N121" s="171">
        <f t="shared" si="28"/>
        <v>5.8854586600538827E-2</v>
      </c>
    </row>
    <row r="122" spans="1:14">
      <c r="A122" s="224"/>
      <c r="B122" s="14" t="s">
        <v>28</v>
      </c>
      <c r="C122" s="34">
        <v>0</v>
      </c>
      <c r="D122" s="34">
        <v>0</v>
      </c>
      <c r="E122" s="34">
        <v>0</v>
      </c>
      <c r="F122" s="155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1">
        <v>0</v>
      </c>
      <c r="N122" s="171">
        <f t="shared" si="28"/>
        <v>0</v>
      </c>
    </row>
    <row r="123" spans="1:14">
      <c r="A123" s="224"/>
      <c r="B123" s="14" t="s">
        <v>29</v>
      </c>
      <c r="C123" s="34">
        <v>0</v>
      </c>
      <c r="D123" s="34">
        <v>1.4150940000000001</v>
      </c>
      <c r="E123" s="34">
        <v>0.45283000000000001</v>
      </c>
      <c r="F123" s="155">
        <f t="shared" ref="F123:F131" si="29">(D123-E123)/E123*100</f>
        <v>212.50005520835634</v>
      </c>
      <c r="G123" s="34">
        <v>1</v>
      </c>
      <c r="H123" s="34">
        <v>1000</v>
      </c>
      <c r="I123" s="34">
        <v>0</v>
      </c>
      <c r="J123" s="34">
        <v>0</v>
      </c>
      <c r="K123" s="34">
        <v>0</v>
      </c>
      <c r="L123" s="34">
        <v>0</v>
      </c>
      <c r="M123" s="31">
        <v>0</v>
      </c>
      <c r="N123" s="171">
        <f t="shared" si="28"/>
        <v>0.52456102941114335</v>
      </c>
    </row>
    <row r="124" spans="1:14">
      <c r="A124" s="224"/>
      <c r="B124" s="14" t="s">
        <v>30</v>
      </c>
      <c r="C124" s="34">
        <v>0</v>
      </c>
      <c r="D124" s="34">
        <v>2.9472000000000002E-2</v>
      </c>
      <c r="E124" s="34">
        <v>18.736083999999998</v>
      </c>
      <c r="F124" s="155">
        <f t="shared" si="29"/>
        <v>-99.842699253483289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171">
        <f t="shared" si="28"/>
        <v>2.0717879501750691E-3</v>
      </c>
    </row>
    <row r="125" spans="1:14" ht="14.25" thickBot="1">
      <c r="A125" s="225"/>
      <c r="B125" s="15" t="s">
        <v>31</v>
      </c>
      <c r="C125" s="16">
        <f t="shared" ref="C125:L125" si="30">C113+C115+C116+C117+C118+C119+C120+C121</f>
        <v>332.98370600000004</v>
      </c>
      <c r="D125" s="16">
        <f t="shared" si="30"/>
        <v>1899.4594229999998</v>
      </c>
      <c r="E125" s="16">
        <f t="shared" si="30"/>
        <v>1323.4523300000003</v>
      </c>
      <c r="F125" s="156">
        <f t="shared" si="29"/>
        <v>43.523070679848317</v>
      </c>
      <c r="G125" s="16">
        <f t="shared" si="30"/>
        <v>11200</v>
      </c>
      <c r="H125" s="16">
        <f t="shared" si="30"/>
        <v>1397431.869342</v>
      </c>
      <c r="I125" s="16">
        <f t="shared" si="30"/>
        <v>1828</v>
      </c>
      <c r="J125" s="16">
        <f t="shared" si="30"/>
        <v>350.70012300000002</v>
      </c>
      <c r="K125" s="16">
        <f t="shared" si="30"/>
        <v>1853.3691369999997</v>
      </c>
      <c r="L125" s="16">
        <f t="shared" si="30"/>
        <v>408.56090399999999</v>
      </c>
      <c r="M125" s="16">
        <f t="shared" si="27"/>
        <v>353.63350209348465</v>
      </c>
      <c r="N125" s="172">
        <f t="shared" si="28"/>
        <v>1.0700140000803404</v>
      </c>
    </row>
    <row r="126" spans="1:14" ht="14.25" thickTop="1">
      <c r="A126" s="228" t="s">
        <v>38</v>
      </c>
      <c r="B126" s="18" t="s">
        <v>19</v>
      </c>
      <c r="C126" s="212">
        <v>205.26028500000001</v>
      </c>
      <c r="D126" s="216">
        <v>2730.0232809999998</v>
      </c>
      <c r="E126" s="216">
        <v>2992.48</v>
      </c>
      <c r="F126" s="157">
        <f t="shared" si="29"/>
        <v>-8.770542125594833</v>
      </c>
      <c r="G126" s="216">
        <v>22521</v>
      </c>
      <c r="H126" s="216">
        <v>2616520.1492420002</v>
      </c>
      <c r="I126" s="216">
        <v>3542</v>
      </c>
      <c r="J126" s="216">
        <v>163.43425100000002</v>
      </c>
      <c r="K126" s="216">
        <v>1954.7698690000002</v>
      </c>
      <c r="L126" s="216">
        <v>1326.9</v>
      </c>
      <c r="M126" s="111">
        <f t="shared" si="27"/>
        <v>47.318552189313436</v>
      </c>
      <c r="N126" s="173">
        <f t="shared" ref="N126:N138" si="31">D126/D327*100</f>
        <v>2.5822848601685884</v>
      </c>
    </row>
    <row r="127" spans="1:14">
      <c r="A127" s="224"/>
      <c r="B127" s="220" t="s">
        <v>20</v>
      </c>
      <c r="C127" s="72">
        <v>83.720141999999996</v>
      </c>
      <c r="D127" s="78">
        <v>912.21873800000003</v>
      </c>
      <c r="E127" s="78">
        <v>949.99702100000002</v>
      </c>
      <c r="F127" s="155">
        <f t="shared" si="29"/>
        <v>-3.976673838433014</v>
      </c>
      <c r="G127" s="78">
        <v>11339</v>
      </c>
      <c r="H127" s="78">
        <v>226340</v>
      </c>
      <c r="I127" s="78">
        <v>1640</v>
      </c>
      <c r="J127" s="78">
        <v>81.488691000000003</v>
      </c>
      <c r="K127" s="78">
        <v>740.25458300000003</v>
      </c>
      <c r="L127" s="78">
        <v>472.48226699999998</v>
      </c>
      <c r="M127" s="31">
        <f t="shared" si="27"/>
        <v>56.673516595703276</v>
      </c>
      <c r="N127" s="171">
        <f t="shared" si="31"/>
        <v>2.7106921818363885</v>
      </c>
    </row>
    <row r="128" spans="1:14">
      <c r="A128" s="224"/>
      <c r="B128" s="220" t="s">
        <v>21</v>
      </c>
      <c r="C128" s="72">
        <v>3.0423589999999994</v>
      </c>
      <c r="D128" s="78">
        <v>36.783859</v>
      </c>
      <c r="E128" s="78">
        <v>15.434151</v>
      </c>
      <c r="F128" s="155">
        <f t="shared" si="29"/>
        <v>138.32771235683776</v>
      </c>
      <c r="G128" s="78">
        <v>72</v>
      </c>
      <c r="H128" s="78">
        <v>48460.057956999997</v>
      </c>
      <c r="I128" s="78">
        <v>3</v>
      </c>
      <c r="J128" s="78">
        <v>0.19</v>
      </c>
      <c r="K128" s="78">
        <v>0.52569999999999995</v>
      </c>
      <c r="L128" s="78">
        <v>12.0403</v>
      </c>
      <c r="M128" s="31">
        <f t="shared" si="27"/>
        <v>-95.633829721850788</v>
      </c>
      <c r="N128" s="171">
        <f t="shared" si="31"/>
        <v>0.75104088818494685</v>
      </c>
    </row>
    <row r="129" spans="1:14">
      <c r="A129" s="224"/>
      <c r="B129" s="220" t="s">
        <v>22</v>
      </c>
      <c r="C129" s="72">
        <v>2.5804090000000004</v>
      </c>
      <c r="D129" s="78">
        <v>78.826652999999993</v>
      </c>
      <c r="E129" s="78">
        <v>16.124963999999999</v>
      </c>
      <c r="F129" s="155">
        <f t="shared" si="29"/>
        <v>388.84855184792968</v>
      </c>
      <c r="G129" s="78">
        <v>5200</v>
      </c>
      <c r="H129" s="78">
        <v>1296173.3199999998</v>
      </c>
      <c r="I129" s="78">
        <v>68</v>
      </c>
      <c r="J129" s="78">
        <v>0</v>
      </c>
      <c r="K129" s="78">
        <v>18.268170999999999</v>
      </c>
      <c r="L129" s="78">
        <v>5.0830000000000002</v>
      </c>
      <c r="M129" s="31">
        <v>0</v>
      </c>
      <c r="N129" s="171">
        <f t="shared" si="31"/>
        <v>1.8254871661994994</v>
      </c>
    </row>
    <row r="130" spans="1:14">
      <c r="A130" s="224"/>
      <c r="B130" s="220" t="s">
        <v>23</v>
      </c>
      <c r="C130" s="72">
        <v>0</v>
      </c>
      <c r="D130" s="78">
        <v>0.31104700000000002</v>
      </c>
      <c r="E130" s="78">
        <v>0.62339199999999995</v>
      </c>
      <c r="F130" s="155">
        <f t="shared" si="29"/>
        <v>-50.10410784867306</v>
      </c>
      <c r="G130" s="78">
        <v>3</v>
      </c>
      <c r="H130" s="78">
        <v>795.375</v>
      </c>
      <c r="I130" s="78">
        <v>0</v>
      </c>
      <c r="J130" s="78">
        <v>0</v>
      </c>
      <c r="K130" s="78">
        <v>0</v>
      </c>
      <c r="L130" s="78">
        <v>0</v>
      </c>
      <c r="M130" s="31">
        <v>0</v>
      </c>
      <c r="N130" s="171">
        <f t="shared" si="31"/>
        <v>6.2698942298932345E-2</v>
      </c>
    </row>
    <row r="131" spans="1:14">
      <c r="A131" s="224"/>
      <c r="B131" s="220" t="s">
        <v>24</v>
      </c>
      <c r="C131" s="72">
        <v>36.442630999999999</v>
      </c>
      <c r="D131" s="78">
        <v>464.579185</v>
      </c>
      <c r="E131" s="78">
        <v>363.028097</v>
      </c>
      <c r="F131" s="155">
        <f t="shared" si="29"/>
        <v>27.973341137834844</v>
      </c>
      <c r="G131" s="78">
        <v>6981</v>
      </c>
      <c r="H131" s="78">
        <v>120938.07</v>
      </c>
      <c r="I131" s="78">
        <v>152</v>
      </c>
      <c r="J131" s="78">
        <v>9.7375749999999996</v>
      </c>
      <c r="K131" s="78">
        <v>172.90090275</v>
      </c>
      <c r="L131" s="78">
        <v>68.369826849999995</v>
      </c>
      <c r="M131" s="31">
        <f>(K131-L131)/L131*100</f>
        <v>152.89065471722779</v>
      </c>
      <c r="N131" s="171">
        <f t="shared" si="31"/>
        <v>3.7512039471754841</v>
      </c>
    </row>
    <row r="132" spans="1:14">
      <c r="A132" s="224"/>
      <c r="B132" s="220" t="s">
        <v>25</v>
      </c>
      <c r="C132" s="74">
        <v>0</v>
      </c>
      <c r="D132" s="79">
        <v>0</v>
      </c>
      <c r="E132" s="79">
        <v>0</v>
      </c>
      <c r="F132" s="155">
        <v>0</v>
      </c>
      <c r="G132" s="79">
        <v>0</v>
      </c>
      <c r="H132" s="79">
        <v>0</v>
      </c>
      <c r="I132" s="79">
        <v>0</v>
      </c>
      <c r="J132" s="79">
        <v>0</v>
      </c>
      <c r="K132" s="79">
        <v>0</v>
      </c>
      <c r="L132" s="79">
        <v>0</v>
      </c>
      <c r="M132" s="31">
        <v>0</v>
      </c>
      <c r="N132" s="171">
        <f t="shared" si="31"/>
        <v>0</v>
      </c>
    </row>
    <row r="133" spans="1:14">
      <c r="A133" s="224"/>
      <c r="B133" s="220" t="s">
        <v>26</v>
      </c>
      <c r="C133" s="72">
        <v>15.685203000000001</v>
      </c>
      <c r="D133" s="78">
        <v>270.03847000000002</v>
      </c>
      <c r="E133" s="78">
        <v>242.73509999999999</v>
      </c>
      <c r="F133" s="155">
        <f>(D133-E133)/E133*100</f>
        <v>11.248216677357346</v>
      </c>
      <c r="G133" s="78">
        <v>9123</v>
      </c>
      <c r="H133" s="78">
        <v>847262.81</v>
      </c>
      <c r="I133" s="78">
        <v>494</v>
      </c>
      <c r="J133" s="78">
        <v>0</v>
      </c>
      <c r="K133" s="78">
        <v>85.847588999999999</v>
      </c>
      <c r="L133" s="78">
        <v>128.41999999999999</v>
      </c>
      <c r="M133" s="31">
        <f>(K133-L133)/L133*100</f>
        <v>-33.150919638685558</v>
      </c>
      <c r="N133" s="171">
        <f t="shared" si="31"/>
        <v>1.416485951238651</v>
      </c>
    </row>
    <row r="134" spans="1:14">
      <c r="A134" s="224"/>
      <c r="B134" s="220" t="s">
        <v>27</v>
      </c>
      <c r="C134" s="75">
        <v>6.0638589999999999</v>
      </c>
      <c r="D134" s="78">
        <v>41.801318999999999</v>
      </c>
      <c r="E134" s="78">
        <v>29.835394999999998</v>
      </c>
      <c r="F134" s="155">
        <f>(D134-E134)/E134*100</f>
        <v>40.106470854500174</v>
      </c>
      <c r="G134" s="78">
        <v>37</v>
      </c>
      <c r="H134" s="78">
        <v>3357.864748</v>
      </c>
      <c r="I134" s="78">
        <v>1</v>
      </c>
      <c r="J134" s="78">
        <v>0</v>
      </c>
      <c r="K134" s="78">
        <v>2.85</v>
      </c>
      <c r="L134" s="78">
        <v>8.7859820000000006</v>
      </c>
      <c r="M134" s="31">
        <v>0</v>
      </c>
      <c r="N134" s="171">
        <f t="shared" si="31"/>
        <v>1.7030716139672739</v>
      </c>
    </row>
    <row r="135" spans="1:14">
      <c r="A135" s="224"/>
      <c r="B135" s="14" t="s">
        <v>28</v>
      </c>
      <c r="C135" s="75">
        <v>0</v>
      </c>
      <c r="D135" s="80">
        <v>0</v>
      </c>
      <c r="E135" s="80">
        <v>0</v>
      </c>
      <c r="F135" s="155">
        <v>0</v>
      </c>
      <c r="G135" s="80">
        <v>0</v>
      </c>
      <c r="H135" s="80">
        <v>0</v>
      </c>
      <c r="I135" s="81">
        <v>0</v>
      </c>
      <c r="J135" s="80">
        <v>0</v>
      </c>
      <c r="K135" s="80">
        <v>0</v>
      </c>
      <c r="L135" s="81">
        <v>0</v>
      </c>
      <c r="M135" s="31">
        <v>0</v>
      </c>
      <c r="N135" s="171">
        <f t="shared" si="31"/>
        <v>0</v>
      </c>
    </row>
    <row r="136" spans="1:14">
      <c r="A136" s="224"/>
      <c r="B136" s="14" t="s">
        <v>29</v>
      </c>
      <c r="C136" s="75">
        <v>0</v>
      </c>
      <c r="D136" s="75">
        <v>3.6747559999999999</v>
      </c>
      <c r="E136" s="75">
        <v>7.2641999999999998E-2</v>
      </c>
      <c r="F136" s="155">
        <f>(D136-E136)/E136*100</f>
        <v>4958.7208501968553</v>
      </c>
      <c r="G136" s="80">
        <v>3</v>
      </c>
      <c r="H136" s="80">
        <v>2086.8002999999999</v>
      </c>
      <c r="I136" s="75">
        <v>0</v>
      </c>
      <c r="J136" s="75">
        <v>0</v>
      </c>
      <c r="K136" s="75">
        <v>0</v>
      </c>
      <c r="L136" s="75">
        <v>8.7859820000000006</v>
      </c>
      <c r="M136" s="31">
        <v>0</v>
      </c>
      <c r="N136" s="171">
        <f t="shared" si="31"/>
        <v>1.3621948719977437</v>
      </c>
    </row>
    <row r="137" spans="1:14">
      <c r="A137" s="224"/>
      <c r="B137" s="14" t="s">
        <v>30</v>
      </c>
      <c r="C137" s="75">
        <v>6.0638589999999999</v>
      </c>
      <c r="D137" s="81">
        <v>38.126562999999997</v>
      </c>
      <c r="E137" s="81">
        <v>29.762753</v>
      </c>
      <c r="F137" s="155">
        <f>(D137-E137)/E137*100</f>
        <v>28.101600681899274</v>
      </c>
      <c r="G137" s="81">
        <v>34</v>
      </c>
      <c r="H137" s="81">
        <v>1271.0644480000001</v>
      </c>
      <c r="I137" s="75">
        <v>1</v>
      </c>
      <c r="J137" s="75">
        <v>0</v>
      </c>
      <c r="K137" s="75">
        <v>2.85</v>
      </c>
      <c r="L137" s="80">
        <v>0</v>
      </c>
      <c r="M137" s="31">
        <v>0</v>
      </c>
      <c r="N137" s="171">
        <f t="shared" si="31"/>
        <v>2.6801762284538073</v>
      </c>
    </row>
    <row r="138" spans="1:14" ht="14.25" thickBot="1">
      <c r="A138" s="229"/>
      <c r="B138" s="35" t="s">
        <v>31</v>
      </c>
      <c r="C138" s="36">
        <f t="shared" ref="C138:L138" si="32">C126+C128+C129+C130+C131+C132+C133+C134</f>
        <v>269.074746</v>
      </c>
      <c r="D138" s="36">
        <f t="shared" si="32"/>
        <v>3622.3638140000003</v>
      </c>
      <c r="E138" s="36">
        <f t="shared" si="32"/>
        <v>3660.2610989999998</v>
      </c>
      <c r="F138" s="213">
        <f>(D138-E138)/E138*100</f>
        <v>-1.0353710835096781</v>
      </c>
      <c r="G138" s="36">
        <f t="shared" si="32"/>
        <v>43937</v>
      </c>
      <c r="H138" s="36">
        <f t="shared" si="32"/>
        <v>4933507.6469470002</v>
      </c>
      <c r="I138" s="36">
        <f t="shared" si="32"/>
        <v>4260</v>
      </c>
      <c r="J138" s="36">
        <f t="shared" si="32"/>
        <v>173.36182600000001</v>
      </c>
      <c r="K138" s="36">
        <f t="shared" si="32"/>
        <v>2235.16223175</v>
      </c>
      <c r="L138" s="36">
        <f t="shared" si="32"/>
        <v>1549.5991088500002</v>
      </c>
      <c r="M138" s="36">
        <f>(K138-L138)/L138*100</f>
        <v>44.241321447892091</v>
      </c>
      <c r="N138" s="214">
        <f t="shared" si="31"/>
        <v>2.0405700418926078</v>
      </c>
    </row>
    <row r="142" spans="1:14" s="57" customFormat="1" ht="18.75">
      <c r="A142" s="230" t="str">
        <f>A1</f>
        <v>2023年1-12月丹东市财产保险业务统计表</v>
      </c>
      <c r="B142" s="230"/>
      <c r="C142" s="230"/>
      <c r="D142" s="230"/>
      <c r="E142" s="230"/>
      <c r="F142" s="230"/>
      <c r="G142" s="230"/>
      <c r="H142" s="230"/>
      <c r="I142" s="230"/>
      <c r="J142" s="230"/>
      <c r="K142" s="230"/>
      <c r="L142" s="230"/>
      <c r="M142" s="230"/>
      <c r="N142" s="230"/>
    </row>
    <row r="143" spans="1:14" s="57" customFormat="1" ht="14.25" thickBot="1">
      <c r="B143" s="59" t="s">
        <v>0</v>
      </c>
      <c r="C143" s="58"/>
      <c r="D143" s="58"/>
      <c r="F143" s="154"/>
      <c r="G143" s="73" t="str">
        <f>G2</f>
        <v>（2023年12月）</v>
      </c>
      <c r="H143" s="58"/>
      <c r="I143" s="58"/>
      <c r="J143" s="58"/>
      <c r="K143" s="58"/>
      <c r="L143" s="59" t="s">
        <v>1</v>
      </c>
      <c r="N143" s="170"/>
    </row>
    <row r="144" spans="1:14" ht="13.5" customHeight="1">
      <c r="A144" s="226" t="s">
        <v>116</v>
      </c>
      <c r="B144" s="164" t="s">
        <v>3</v>
      </c>
      <c r="C144" s="231" t="s">
        <v>4</v>
      </c>
      <c r="D144" s="231"/>
      <c r="E144" s="231"/>
      <c r="F144" s="232"/>
      <c r="G144" s="231" t="s">
        <v>5</v>
      </c>
      <c r="H144" s="231"/>
      <c r="I144" s="231" t="s">
        <v>6</v>
      </c>
      <c r="J144" s="231"/>
      <c r="K144" s="231"/>
      <c r="L144" s="231"/>
      <c r="M144" s="231"/>
      <c r="N144" s="234" t="s">
        <v>7</v>
      </c>
    </row>
    <row r="145" spans="1:14">
      <c r="A145" s="224"/>
      <c r="B145" s="58" t="s">
        <v>8</v>
      </c>
      <c r="C145" s="233" t="s">
        <v>9</v>
      </c>
      <c r="D145" s="233" t="s">
        <v>10</v>
      </c>
      <c r="E145" s="233" t="s">
        <v>11</v>
      </c>
      <c r="F145" s="199" t="s">
        <v>12</v>
      </c>
      <c r="G145" s="233" t="s">
        <v>13</v>
      </c>
      <c r="H145" s="233" t="s">
        <v>14</v>
      </c>
      <c r="I145" s="220" t="s">
        <v>13</v>
      </c>
      <c r="J145" s="233" t="s">
        <v>15</v>
      </c>
      <c r="K145" s="233"/>
      <c r="L145" s="233"/>
      <c r="M145" s="221" t="s">
        <v>12</v>
      </c>
      <c r="N145" s="235"/>
    </row>
    <row r="146" spans="1:14">
      <c r="A146" s="227"/>
      <c r="B146" s="165" t="s">
        <v>16</v>
      </c>
      <c r="C146" s="233"/>
      <c r="D146" s="233"/>
      <c r="E146" s="233"/>
      <c r="F146" s="200" t="s">
        <v>17</v>
      </c>
      <c r="G146" s="233"/>
      <c r="H146" s="233"/>
      <c r="I146" s="33" t="s">
        <v>18</v>
      </c>
      <c r="J146" s="220" t="s">
        <v>9</v>
      </c>
      <c r="K146" s="220" t="s">
        <v>10</v>
      </c>
      <c r="L146" s="220" t="s">
        <v>11</v>
      </c>
      <c r="M146" s="222" t="s">
        <v>17</v>
      </c>
      <c r="N146" s="198" t="s">
        <v>17</v>
      </c>
    </row>
    <row r="147" spans="1:14" ht="12.75" customHeight="1">
      <c r="A147" s="223" t="s">
        <v>39</v>
      </c>
      <c r="B147" s="220" t="s">
        <v>19</v>
      </c>
      <c r="C147" s="23">
        <v>0</v>
      </c>
      <c r="D147" s="125">
        <v>0</v>
      </c>
      <c r="E147" s="125">
        <v>0.1376</v>
      </c>
      <c r="F147" s="12">
        <f t="shared" ref="F147:F152" si="33">(D147-E147)/E147*100</f>
        <v>-100</v>
      </c>
      <c r="G147" s="20">
        <v>0</v>
      </c>
      <c r="H147" s="20">
        <v>0</v>
      </c>
      <c r="I147" s="20">
        <v>10</v>
      </c>
      <c r="J147" s="23">
        <v>0</v>
      </c>
      <c r="K147" s="23">
        <v>32.1569</v>
      </c>
      <c r="L147" s="23">
        <v>72.719700000000003</v>
      </c>
      <c r="M147" s="31">
        <f>(K147-L147)/L147*100</f>
        <v>-55.779658056895173</v>
      </c>
      <c r="N147" s="171">
        <f t="shared" ref="N147:N159" si="34">D147/D327*100</f>
        <v>0</v>
      </c>
    </row>
    <row r="148" spans="1:14" ht="12.75" customHeight="1">
      <c r="A148" s="224"/>
      <c r="B148" s="220" t="s">
        <v>20</v>
      </c>
      <c r="C148" s="126">
        <v>0</v>
      </c>
      <c r="D148" s="126">
        <v>0</v>
      </c>
      <c r="E148" s="168">
        <v>0</v>
      </c>
      <c r="F148" s="12">
        <v>0</v>
      </c>
      <c r="G148" s="20">
        <v>0</v>
      </c>
      <c r="H148" s="20">
        <v>0</v>
      </c>
      <c r="I148" s="20">
        <v>0</v>
      </c>
      <c r="J148" s="126">
        <v>0</v>
      </c>
      <c r="K148" s="126">
        <v>0</v>
      </c>
      <c r="L148" s="126">
        <v>0</v>
      </c>
      <c r="M148" s="31">
        <v>0</v>
      </c>
      <c r="N148" s="171">
        <f t="shared" si="34"/>
        <v>0</v>
      </c>
    </row>
    <row r="149" spans="1:14" ht="12.75" customHeight="1">
      <c r="A149" s="224"/>
      <c r="B149" s="220" t="s">
        <v>21</v>
      </c>
      <c r="C149" s="23">
        <v>1.8680000000000001</v>
      </c>
      <c r="D149" s="23">
        <v>25.514500000000002</v>
      </c>
      <c r="E149" s="23">
        <v>22.614000000000001</v>
      </c>
      <c r="F149" s="12">
        <f t="shared" si="33"/>
        <v>12.826125409038653</v>
      </c>
      <c r="G149" s="30">
        <v>108</v>
      </c>
      <c r="H149" s="30">
        <v>89629.81</v>
      </c>
      <c r="I149" s="20">
        <v>5</v>
      </c>
      <c r="J149" s="23">
        <v>5.665</v>
      </c>
      <c r="K149" s="23">
        <v>6.7807000000000004</v>
      </c>
      <c r="L149" s="23">
        <v>0.64259999999999995</v>
      </c>
      <c r="M149" s="31">
        <f>(K149-L149)/L149*100</f>
        <v>955.19763460939942</v>
      </c>
      <c r="N149" s="171">
        <f t="shared" si="34"/>
        <v>0.52094677563859815</v>
      </c>
    </row>
    <row r="150" spans="1:14" ht="12.75" customHeight="1">
      <c r="A150" s="224"/>
      <c r="B150" s="220" t="s">
        <v>22</v>
      </c>
      <c r="C150" s="23">
        <v>9.5799999999999996E-2</v>
      </c>
      <c r="D150" s="23">
        <v>0.16</v>
      </c>
      <c r="E150" s="23">
        <v>1.0481</v>
      </c>
      <c r="F150" s="12">
        <f t="shared" si="33"/>
        <v>-84.734281080049612</v>
      </c>
      <c r="G150" s="30">
        <v>10</v>
      </c>
      <c r="H150" s="30">
        <v>3709.71</v>
      </c>
      <c r="I150" s="20">
        <v>1</v>
      </c>
      <c r="J150" s="23">
        <v>0</v>
      </c>
      <c r="K150" s="23">
        <v>0</v>
      </c>
      <c r="L150" s="23">
        <v>2.0999999999999999E-3</v>
      </c>
      <c r="M150" s="31">
        <f>(K150-L150)/L150*100</f>
        <v>-100</v>
      </c>
      <c r="N150" s="171">
        <f t="shared" si="34"/>
        <v>3.7053196536445598E-3</v>
      </c>
    </row>
    <row r="151" spans="1:14" ht="12.75" customHeight="1">
      <c r="A151" s="224"/>
      <c r="B151" s="220" t="s">
        <v>23</v>
      </c>
      <c r="C151" s="127">
        <v>12.629799999999999</v>
      </c>
      <c r="D151" s="127">
        <v>117.0078</v>
      </c>
      <c r="E151" s="127">
        <v>30.569900000000001</v>
      </c>
      <c r="F151" s="12">
        <f t="shared" si="33"/>
        <v>282.75493213913035</v>
      </c>
      <c r="G151" s="30">
        <v>750</v>
      </c>
      <c r="H151" s="30">
        <v>1048369.2115</v>
      </c>
      <c r="I151" s="20">
        <v>5</v>
      </c>
      <c r="J151" s="20">
        <v>0</v>
      </c>
      <c r="K151" s="20">
        <v>10.5768</v>
      </c>
      <c r="L151" s="20">
        <v>2.6200000000000001E-2</v>
      </c>
      <c r="M151" s="31">
        <v>0</v>
      </c>
      <c r="N151" s="171">
        <f t="shared" si="34"/>
        <v>23.585713093921548</v>
      </c>
    </row>
    <row r="152" spans="1:14" ht="12.75" customHeight="1">
      <c r="A152" s="224"/>
      <c r="B152" s="220" t="s">
        <v>24</v>
      </c>
      <c r="C152" s="23">
        <v>0</v>
      </c>
      <c r="D152" s="23">
        <v>47.854799999999997</v>
      </c>
      <c r="E152" s="23">
        <v>52.768099999999997</v>
      </c>
      <c r="F152" s="12">
        <f t="shared" si="33"/>
        <v>-9.3111178913017518</v>
      </c>
      <c r="G152" s="30">
        <v>164</v>
      </c>
      <c r="H152" s="30">
        <v>299663.05570000003</v>
      </c>
      <c r="I152" s="20">
        <v>7</v>
      </c>
      <c r="J152" s="23">
        <v>0.77</v>
      </c>
      <c r="K152" s="23">
        <v>18.8947</v>
      </c>
      <c r="L152" s="23">
        <v>24.539300000000001</v>
      </c>
      <c r="M152" s="31">
        <f>(K152-L152)/L152*100</f>
        <v>-23.002286128781179</v>
      </c>
      <c r="N152" s="171">
        <f t="shared" si="34"/>
        <v>0.38639939206766949</v>
      </c>
    </row>
    <row r="153" spans="1:14" ht="12.75" customHeight="1">
      <c r="A153" s="224"/>
      <c r="B153" s="220" t="s">
        <v>25</v>
      </c>
      <c r="C153" s="20">
        <v>0</v>
      </c>
      <c r="D153" s="20">
        <v>0</v>
      </c>
      <c r="E153" s="20">
        <v>0</v>
      </c>
      <c r="F153" s="12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31">
        <v>0</v>
      </c>
      <c r="N153" s="171">
        <f t="shared" si="34"/>
        <v>0</v>
      </c>
    </row>
    <row r="154" spans="1:14" ht="12.75" customHeight="1">
      <c r="A154" s="224"/>
      <c r="B154" s="220" t="s">
        <v>26</v>
      </c>
      <c r="C154" s="128">
        <v>0</v>
      </c>
      <c r="D154" s="128">
        <v>25.364999999999998</v>
      </c>
      <c r="E154" s="128">
        <v>18.889600000000002</v>
      </c>
      <c r="F154" s="12">
        <f>(D154-E154)/E154*100</f>
        <v>34.280238861595777</v>
      </c>
      <c r="G154" s="30">
        <v>120</v>
      </c>
      <c r="H154" s="30">
        <v>139818.70000000001</v>
      </c>
      <c r="I154" s="20">
        <v>29</v>
      </c>
      <c r="J154" s="23">
        <v>5.8999999999999999E-3</v>
      </c>
      <c r="K154" s="23">
        <v>5.3143000000000002</v>
      </c>
      <c r="L154" s="23">
        <v>7.7355999999999998</v>
      </c>
      <c r="M154" s="31">
        <f>(K154-L154)/L154*100</f>
        <v>-31.300739438440452</v>
      </c>
      <c r="N154" s="171">
        <f t="shared" si="34"/>
        <v>0.13305202830236884</v>
      </c>
    </row>
    <row r="155" spans="1:14" ht="12.75" customHeight="1">
      <c r="A155" s="224"/>
      <c r="B155" s="220" t="s">
        <v>27</v>
      </c>
      <c r="C155" s="34">
        <v>0</v>
      </c>
      <c r="D155" s="34">
        <v>7.77</v>
      </c>
      <c r="E155" s="34">
        <v>7.2210999999999999</v>
      </c>
      <c r="F155" s="12">
        <f>(D155-E155)/E155*100</f>
        <v>7.6013349766656013</v>
      </c>
      <c r="G155" s="129">
        <v>4</v>
      </c>
      <c r="H155" s="129">
        <v>274.54070000000002</v>
      </c>
      <c r="I155" s="20">
        <v>0</v>
      </c>
      <c r="J155" s="23">
        <v>0</v>
      </c>
      <c r="K155" s="23">
        <v>0</v>
      </c>
      <c r="L155" s="23">
        <v>0</v>
      </c>
      <c r="M155" s="31">
        <v>0</v>
      </c>
      <c r="N155" s="171">
        <f t="shared" si="34"/>
        <v>0.31656576292546457</v>
      </c>
    </row>
    <row r="156" spans="1:14" ht="12.75" customHeight="1">
      <c r="A156" s="224"/>
      <c r="B156" s="14" t="s">
        <v>28</v>
      </c>
      <c r="C156" s="20">
        <v>0</v>
      </c>
      <c r="D156" s="20">
        <v>0</v>
      </c>
      <c r="E156" s="20">
        <v>0</v>
      </c>
      <c r="F156" s="12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31">
        <v>0</v>
      </c>
      <c r="N156" s="171">
        <f t="shared" si="34"/>
        <v>0</v>
      </c>
    </row>
    <row r="157" spans="1:14" ht="12.75" customHeight="1">
      <c r="A157" s="224"/>
      <c r="B157" s="14" t="s">
        <v>29</v>
      </c>
      <c r="C157" s="30">
        <v>0</v>
      </c>
      <c r="D157" s="128">
        <v>0</v>
      </c>
      <c r="E157" s="30">
        <v>0</v>
      </c>
      <c r="F157" s="12">
        <v>0</v>
      </c>
      <c r="G157" s="20">
        <v>0</v>
      </c>
      <c r="H157" s="20">
        <v>0</v>
      </c>
      <c r="I157" s="20">
        <v>0</v>
      </c>
      <c r="J157" s="31">
        <v>0</v>
      </c>
      <c r="K157" s="31">
        <v>0</v>
      </c>
      <c r="L157" s="31">
        <v>0</v>
      </c>
      <c r="M157" s="31">
        <v>0</v>
      </c>
      <c r="N157" s="171">
        <f t="shared" si="34"/>
        <v>0</v>
      </c>
    </row>
    <row r="158" spans="1:14" ht="12.75" customHeight="1">
      <c r="A158" s="224"/>
      <c r="B158" s="14" t="s">
        <v>30</v>
      </c>
      <c r="C158" s="34">
        <v>0</v>
      </c>
      <c r="D158" s="34">
        <v>7.77</v>
      </c>
      <c r="E158" s="34">
        <v>7.2210999999999999</v>
      </c>
      <c r="F158" s="12">
        <f t="shared" ref="F158:F176" si="35">(D158-E158)/E158*100</f>
        <v>7.6013349766656013</v>
      </c>
      <c r="G158" s="129">
        <v>4</v>
      </c>
      <c r="H158" s="129">
        <v>274.54070000000002</v>
      </c>
      <c r="I158" s="129">
        <v>0</v>
      </c>
      <c r="J158" s="129">
        <v>0</v>
      </c>
      <c r="K158" s="129">
        <v>0</v>
      </c>
      <c r="L158" s="129">
        <v>0</v>
      </c>
      <c r="M158" s="31">
        <v>0</v>
      </c>
      <c r="N158" s="171">
        <f t="shared" si="34"/>
        <v>0.54620631015405408</v>
      </c>
    </row>
    <row r="159" spans="1:14" ht="12.75" customHeight="1" thickBot="1">
      <c r="A159" s="225"/>
      <c r="B159" s="15" t="s">
        <v>31</v>
      </c>
      <c r="C159" s="16">
        <f t="shared" ref="C159:L159" si="36">C147+C149+C150+C151+C152+C153+C154+C155</f>
        <v>14.593599999999999</v>
      </c>
      <c r="D159" s="16">
        <f t="shared" si="36"/>
        <v>223.67210000000003</v>
      </c>
      <c r="E159" s="16">
        <f t="shared" si="36"/>
        <v>133.2484</v>
      </c>
      <c r="F159" s="17">
        <f t="shared" si="35"/>
        <v>67.861002458566119</v>
      </c>
      <c r="G159" s="16">
        <f t="shared" si="36"/>
        <v>1156</v>
      </c>
      <c r="H159" s="16">
        <f t="shared" si="36"/>
        <v>1581465.0279000001</v>
      </c>
      <c r="I159" s="16">
        <f t="shared" si="36"/>
        <v>57</v>
      </c>
      <c r="J159" s="16">
        <f t="shared" si="36"/>
        <v>6.4409000000000001</v>
      </c>
      <c r="K159" s="16">
        <f t="shared" si="36"/>
        <v>73.723399999999998</v>
      </c>
      <c r="L159" s="16">
        <f t="shared" si="36"/>
        <v>105.66550000000001</v>
      </c>
      <c r="M159" s="16">
        <f>(K159-L159)/L159*100</f>
        <v>-30.229450482891774</v>
      </c>
      <c r="N159" s="172">
        <f t="shared" si="34"/>
        <v>0.12600020591614919</v>
      </c>
    </row>
    <row r="160" spans="1:14" ht="14.25" thickTop="1">
      <c r="A160" s="228" t="s">
        <v>40</v>
      </c>
      <c r="B160" s="220" t="s">
        <v>19</v>
      </c>
      <c r="C160" s="29">
        <v>367.312386</v>
      </c>
      <c r="D160" s="29">
        <v>4665.7887520000004</v>
      </c>
      <c r="E160" s="29">
        <v>4798.6394719999998</v>
      </c>
      <c r="F160" s="12">
        <f t="shared" si="35"/>
        <v>-2.7685080484829441</v>
      </c>
      <c r="G160" s="29">
        <v>40078</v>
      </c>
      <c r="H160" s="29">
        <v>4684854.1630429998</v>
      </c>
      <c r="I160" s="30">
        <v>4739</v>
      </c>
      <c r="J160" s="30">
        <v>201.91</v>
      </c>
      <c r="K160" s="29">
        <v>3061.69</v>
      </c>
      <c r="L160" s="29">
        <v>2453.52</v>
      </c>
      <c r="M160" s="33">
        <f t="shared" ref="M160:M174" si="37">(K160-L160)/L160*100</f>
        <v>24.787652026476252</v>
      </c>
      <c r="N160" s="171">
        <f t="shared" ref="N160:N172" si="38">D160/D327*100</f>
        <v>4.4132941059100421</v>
      </c>
    </row>
    <row r="161" spans="1:14">
      <c r="A161" s="224"/>
      <c r="B161" s="220" t="s">
        <v>20</v>
      </c>
      <c r="C161" s="29">
        <v>136.06673799999999</v>
      </c>
      <c r="D161" s="29">
        <v>1599.7897909999999</v>
      </c>
      <c r="E161" s="29">
        <v>1459.4327210000001</v>
      </c>
      <c r="F161" s="12">
        <f t="shared" si="35"/>
        <v>9.617234695397773</v>
      </c>
      <c r="G161" s="29">
        <v>19804</v>
      </c>
      <c r="H161" s="29">
        <v>396080</v>
      </c>
      <c r="I161" s="30">
        <v>2408</v>
      </c>
      <c r="J161" s="30">
        <v>87.29</v>
      </c>
      <c r="K161" s="29">
        <v>1079.5999999999999</v>
      </c>
      <c r="L161" s="29">
        <v>779.51</v>
      </c>
      <c r="M161" s="33">
        <f t="shared" si="37"/>
        <v>38.497261099921737</v>
      </c>
      <c r="N161" s="171">
        <f t="shared" si="38"/>
        <v>4.753835344966757</v>
      </c>
    </row>
    <row r="162" spans="1:14">
      <c r="A162" s="224"/>
      <c r="B162" s="220" t="s">
        <v>21</v>
      </c>
      <c r="C162" s="29">
        <v>7.3081210000000008</v>
      </c>
      <c r="D162" s="29">
        <v>249.986831</v>
      </c>
      <c r="E162" s="29">
        <v>250.97645499999999</v>
      </c>
      <c r="F162" s="12">
        <f t="shared" si="35"/>
        <v>-0.39430949807622079</v>
      </c>
      <c r="G162" s="29">
        <v>122</v>
      </c>
      <c r="H162" s="29">
        <v>517197.00298599998</v>
      </c>
      <c r="I162" s="30">
        <v>20</v>
      </c>
      <c r="J162" s="30"/>
      <c r="K162" s="29">
        <v>19.27</v>
      </c>
      <c r="L162" s="29">
        <v>9.5299999999999994</v>
      </c>
      <c r="M162" s="33">
        <f t="shared" si="37"/>
        <v>102.20356768100736</v>
      </c>
      <c r="N162" s="171">
        <f t="shared" si="38"/>
        <v>5.1041499367638448</v>
      </c>
    </row>
    <row r="163" spans="1:14">
      <c r="A163" s="224"/>
      <c r="B163" s="220" t="s">
        <v>22</v>
      </c>
      <c r="C163" s="29">
        <v>9.1549589999999998</v>
      </c>
      <c r="D163" s="29">
        <v>263.74378300000001</v>
      </c>
      <c r="E163" s="29">
        <v>297.096542</v>
      </c>
      <c r="F163" s="12">
        <f t="shared" si="35"/>
        <v>-11.226236015900849</v>
      </c>
      <c r="G163" s="29">
        <v>13833</v>
      </c>
      <c r="H163" s="29">
        <v>617756.21</v>
      </c>
      <c r="I163" s="30">
        <v>811</v>
      </c>
      <c r="J163" s="30">
        <v>11.47</v>
      </c>
      <c r="K163" s="29">
        <v>121.46</v>
      </c>
      <c r="L163" s="29">
        <v>138.33000000000001</v>
      </c>
      <c r="M163" s="33">
        <f t="shared" si="37"/>
        <v>-12.195474589749162</v>
      </c>
      <c r="N163" s="171">
        <f t="shared" si="38"/>
        <v>6.1078438917279128</v>
      </c>
    </row>
    <row r="164" spans="1:14">
      <c r="A164" s="224"/>
      <c r="B164" s="220" t="s">
        <v>23</v>
      </c>
      <c r="C164" s="29">
        <v>3.6789999999999996E-2</v>
      </c>
      <c r="D164" s="29">
        <v>7.8840440000000003</v>
      </c>
      <c r="E164" s="29">
        <v>14.016892000000002</v>
      </c>
      <c r="F164" s="12">
        <f t="shared" si="35"/>
        <v>-43.753265702553755</v>
      </c>
      <c r="G164" s="29">
        <v>82</v>
      </c>
      <c r="H164" s="29">
        <v>3709.35</v>
      </c>
      <c r="I164" s="30">
        <v>1</v>
      </c>
      <c r="J164" s="20">
        <v>0</v>
      </c>
      <c r="K164" s="20">
        <v>0</v>
      </c>
      <c r="L164" s="20">
        <v>0</v>
      </c>
      <c r="M164" s="33">
        <v>0</v>
      </c>
      <c r="N164" s="171">
        <f t="shared" si="38"/>
        <v>1.5892171274381164</v>
      </c>
    </row>
    <row r="165" spans="1:14">
      <c r="A165" s="224"/>
      <c r="B165" s="220" t="s">
        <v>24</v>
      </c>
      <c r="C165" s="29">
        <v>20.577943999999999</v>
      </c>
      <c r="D165" s="29">
        <v>335.75193400000001</v>
      </c>
      <c r="E165" s="29">
        <v>490.78553099999993</v>
      </c>
      <c r="F165" s="12">
        <f t="shared" si="35"/>
        <v>-31.588868702814292</v>
      </c>
      <c r="G165" s="29">
        <v>572</v>
      </c>
      <c r="H165" s="29">
        <v>812257.08018599998</v>
      </c>
      <c r="I165" s="30">
        <v>360</v>
      </c>
      <c r="J165" s="30">
        <v>4.8</v>
      </c>
      <c r="K165" s="29">
        <v>276.66000000000003</v>
      </c>
      <c r="L165" s="29">
        <v>165.56</v>
      </c>
      <c r="M165" s="33">
        <f t="shared" si="37"/>
        <v>67.105581058226633</v>
      </c>
      <c r="N165" s="171">
        <f t="shared" si="38"/>
        <v>2.7109995900754842</v>
      </c>
    </row>
    <row r="166" spans="1:14">
      <c r="A166" s="224"/>
      <c r="B166" s="220" t="s">
        <v>25</v>
      </c>
      <c r="C166" s="29">
        <v>-6.3263040000000004</v>
      </c>
      <c r="D166" s="29">
        <v>113.09623999999999</v>
      </c>
      <c r="E166" s="29">
        <v>115.56498500000001</v>
      </c>
      <c r="F166" s="12">
        <f t="shared" si="35"/>
        <v>-2.1362396231003817</v>
      </c>
      <c r="G166" s="29">
        <v>35</v>
      </c>
      <c r="H166" s="29">
        <v>3830.7</v>
      </c>
      <c r="I166" s="130">
        <v>12</v>
      </c>
      <c r="J166" s="30">
        <v>63.74</v>
      </c>
      <c r="K166" s="29">
        <v>63.79</v>
      </c>
      <c r="L166" s="29">
        <v>212.33</v>
      </c>
      <c r="M166" s="33">
        <v>0</v>
      </c>
      <c r="N166" s="171">
        <f t="shared" si="38"/>
        <v>0.40132299325780374</v>
      </c>
    </row>
    <row r="167" spans="1:14">
      <c r="A167" s="224"/>
      <c r="B167" s="220" t="s">
        <v>26</v>
      </c>
      <c r="C167" s="29">
        <v>176.50537</v>
      </c>
      <c r="D167" s="29">
        <v>3748.0300620000003</v>
      </c>
      <c r="E167" s="29">
        <v>1120.3876580000001</v>
      </c>
      <c r="F167" s="12">
        <f t="shared" si="35"/>
        <v>234.52975273670856</v>
      </c>
      <c r="G167" s="29">
        <v>18481</v>
      </c>
      <c r="H167" s="29">
        <v>10247964.536650999</v>
      </c>
      <c r="I167" s="30">
        <v>13873</v>
      </c>
      <c r="J167" s="30">
        <v>1156.1300000000001</v>
      </c>
      <c r="K167" s="29">
        <v>2998.15</v>
      </c>
      <c r="L167" s="29">
        <v>221.41</v>
      </c>
      <c r="M167" s="33">
        <f t="shared" si="37"/>
        <v>1254.1167968926427</v>
      </c>
      <c r="N167" s="171">
        <f t="shared" si="38"/>
        <v>19.660279987674091</v>
      </c>
    </row>
    <row r="168" spans="1:14">
      <c r="A168" s="224"/>
      <c r="B168" s="220" t="s">
        <v>27</v>
      </c>
      <c r="C168" s="29">
        <v>1.5470389999999998</v>
      </c>
      <c r="D168" s="29">
        <v>41.600150999999997</v>
      </c>
      <c r="E168" s="29">
        <v>15.898855000000001</v>
      </c>
      <c r="F168" s="12">
        <f t="shared" si="35"/>
        <v>161.65501226346171</v>
      </c>
      <c r="G168" s="29">
        <v>97</v>
      </c>
      <c r="H168" s="29">
        <v>13536.269770999999</v>
      </c>
      <c r="I168" s="20">
        <v>0</v>
      </c>
      <c r="J168" s="20">
        <v>0</v>
      </c>
      <c r="K168" s="20">
        <v>0</v>
      </c>
      <c r="L168" s="20">
        <v>0</v>
      </c>
      <c r="M168" s="33">
        <v>0</v>
      </c>
      <c r="N168" s="171">
        <f t="shared" si="38"/>
        <v>1.6948756163615866</v>
      </c>
    </row>
    <row r="169" spans="1:14">
      <c r="A169" s="224"/>
      <c r="B169" s="14" t="s">
        <v>28</v>
      </c>
      <c r="C169" s="29">
        <v>0</v>
      </c>
      <c r="D169" s="29">
        <v>0.60424500000000003</v>
      </c>
      <c r="E169" s="29">
        <v>0.60424500000000003</v>
      </c>
      <c r="F169" s="12">
        <f t="shared" si="35"/>
        <v>0</v>
      </c>
      <c r="G169" s="29">
        <v>1</v>
      </c>
      <c r="H169" s="29">
        <v>160</v>
      </c>
      <c r="I169" s="20">
        <v>0</v>
      </c>
      <c r="J169" s="20">
        <v>0</v>
      </c>
      <c r="K169" s="20">
        <v>0</v>
      </c>
      <c r="L169" s="29">
        <v>11.45</v>
      </c>
      <c r="M169" s="33">
        <v>0</v>
      </c>
      <c r="N169" s="171">
        <f t="shared" si="38"/>
        <v>0.17846048238204046</v>
      </c>
    </row>
    <row r="170" spans="1:14">
      <c r="A170" s="224"/>
      <c r="B170" s="14" t="s">
        <v>29</v>
      </c>
      <c r="C170" s="29">
        <v>0.47169799999999995</v>
      </c>
      <c r="D170" s="29">
        <v>6.3484879999999997</v>
      </c>
      <c r="E170" s="29">
        <v>3.1624460000000001</v>
      </c>
      <c r="F170" s="12">
        <f t="shared" si="35"/>
        <v>100.74613131734105</v>
      </c>
      <c r="G170" s="29">
        <v>20</v>
      </c>
      <c r="H170" s="29">
        <v>1932.4094070000001</v>
      </c>
      <c r="I170" s="20">
        <v>0</v>
      </c>
      <c r="J170" s="20">
        <v>0</v>
      </c>
      <c r="K170" s="20">
        <v>0</v>
      </c>
      <c r="L170" s="20">
        <v>0</v>
      </c>
      <c r="M170" s="33">
        <v>0</v>
      </c>
      <c r="N170" s="171">
        <f t="shared" si="38"/>
        <v>2.3533202744724311</v>
      </c>
    </row>
    <row r="171" spans="1:14">
      <c r="A171" s="224"/>
      <c r="B171" s="14" t="s">
        <v>30</v>
      </c>
      <c r="C171" s="34">
        <v>0.88911399999999996</v>
      </c>
      <c r="D171" s="34">
        <v>29.649041999999998</v>
      </c>
      <c r="E171" s="34">
        <v>9.1008499999999994</v>
      </c>
      <c r="F171" s="12">
        <f t="shared" si="35"/>
        <v>225.7832180510612</v>
      </c>
      <c r="G171" s="41">
        <v>36</v>
      </c>
      <c r="H171" s="41">
        <v>2467.4303640000003</v>
      </c>
      <c r="I171" s="20">
        <v>0</v>
      </c>
      <c r="J171" s="20">
        <v>0</v>
      </c>
      <c r="K171" s="20">
        <v>0</v>
      </c>
      <c r="L171" s="20">
        <v>0</v>
      </c>
      <c r="M171" s="33">
        <v>0</v>
      </c>
      <c r="N171" s="171">
        <f t="shared" si="38"/>
        <v>2.0842334402088261</v>
      </c>
    </row>
    <row r="172" spans="1:14" ht="14.25" thickBot="1">
      <c r="A172" s="225"/>
      <c r="B172" s="15" t="s">
        <v>31</v>
      </c>
      <c r="C172" s="16">
        <f t="shared" ref="C172:L172" si="39">C160+C162+C163+C164+C165+C166+C167+C168</f>
        <v>576.11630500000012</v>
      </c>
      <c r="D172" s="16">
        <f t="shared" si="39"/>
        <v>9425.8817970000018</v>
      </c>
      <c r="E172" s="16">
        <f t="shared" si="39"/>
        <v>7103.3663900000001</v>
      </c>
      <c r="F172" s="17">
        <f t="shared" si="35"/>
        <v>32.695982151076983</v>
      </c>
      <c r="G172" s="16">
        <f t="shared" si="39"/>
        <v>73300</v>
      </c>
      <c r="H172" s="16">
        <f t="shared" si="39"/>
        <v>16901105.312636998</v>
      </c>
      <c r="I172" s="16">
        <f>I160+I162+I163+I164+I165+I166+I167+I168</f>
        <v>19816</v>
      </c>
      <c r="J172" s="16">
        <f t="shared" si="39"/>
        <v>1438.0500000000002</v>
      </c>
      <c r="K172" s="16">
        <f t="shared" si="39"/>
        <v>6541.02</v>
      </c>
      <c r="L172" s="16">
        <f t="shared" si="39"/>
        <v>3200.68</v>
      </c>
      <c r="M172" s="16">
        <f t="shared" si="37"/>
        <v>104.36344776734947</v>
      </c>
      <c r="N172" s="172">
        <f t="shared" si="38"/>
        <v>5.3098399280164248</v>
      </c>
    </row>
    <row r="173" spans="1:14" ht="14.25" thickTop="1">
      <c r="A173" s="228" t="s">
        <v>41</v>
      </c>
      <c r="B173" s="18" t="s">
        <v>19</v>
      </c>
      <c r="C173" s="212">
        <v>125.04</v>
      </c>
      <c r="D173" s="219">
        <v>1617.43</v>
      </c>
      <c r="E173" s="219">
        <v>1494.6</v>
      </c>
      <c r="F173" s="210">
        <f t="shared" si="35"/>
        <v>8.2182523752174603</v>
      </c>
      <c r="G173" s="212">
        <v>15677</v>
      </c>
      <c r="H173" s="212">
        <v>1375247.96</v>
      </c>
      <c r="I173" s="212">
        <v>3160</v>
      </c>
      <c r="J173" s="212">
        <v>80.150000000000006</v>
      </c>
      <c r="K173" s="219">
        <v>1106.33</v>
      </c>
      <c r="L173" s="219">
        <v>500.38</v>
      </c>
      <c r="M173" s="111">
        <f t="shared" si="37"/>
        <v>121.09796554618488</v>
      </c>
      <c r="N173" s="173">
        <f t="shared" ref="N173:N185" si="40">D173/D327*100</f>
        <v>1.5299008731722537</v>
      </c>
    </row>
    <row r="174" spans="1:14">
      <c r="A174" s="224"/>
      <c r="B174" s="220" t="s">
        <v>20</v>
      </c>
      <c r="C174" s="72">
        <v>48.69</v>
      </c>
      <c r="D174" s="107">
        <v>686.05560000000003</v>
      </c>
      <c r="E174" s="107">
        <v>664.64</v>
      </c>
      <c r="F174" s="12">
        <f t="shared" si="35"/>
        <v>3.2221352912855141</v>
      </c>
      <c r="G174" s="72">
        <v>8405</v>
      </c>
      <c r="H174" s="72">
        <v>167780</v>
      </c>
      <c r="I174" s="72">
        <v>1570</v>
      </c>
      <c r="J174" s="72">
        <v>57.98</v>
      </c>
      <c r="K174" s="107">
        <v>627.59</v>
      </c>
      <c r="L174" s="107">
        <v>312.55</v>
      </c>
      <c r="M174" s="31">
        <f t="shared" si="37"/>
        <v>100.79667253239481</v>
      </c>
      <c r="N174" s="171">
        <f t="shared" si="40"/>
        <v>2.0386399377219027</v>
      </c>
    </row>
    <row r="175" spans="1:14">
      <c r="A175" s="224"/>
      <c r="B175" s="220" t="s">
        <v>21</v>
      </c>
      <c r="C175" s="72">
        <v>0</v>
      </c>
      <c r="D175" s="107">
        <v>75.89</v>
      </c>
      <c r="E175" s="107">
        <v>66.510000000000005</v>
      </c>
      <c r="F175" s="12">
        <f t="shared" si="35"/>
        <v>14.103142384603812</v>
      </c>
      <c r="G175" s="72">
        <v>29</v>
      </c>
      <c r="H175" s="72">
        <v>83388.08</v>
      </c>
      <c r="I175" s="107">
        <v>2</v>
      </c>
      <c r="J175" s="72">
        <v>22</v>
      </c>
      <c r="K175" s="72">
        <v>22.76</v>
      </c>
      <c r="L175" s="72">
        <v>0</v>
      </c>
      <c r="M175" s="31">
        <v>0</v>
      </c>
      <c r="N175" s="171">
        <f t="shared" si="40"/>
        <v>1.5494973761278179</v>
      </c>
    </row>
    <row r="176" spans="1:14">
      <c r="A176" s="224"/>
      <c r="B176" s="220" t="s">
        <v>22</v>
      </c>
      <c r="C176" s="72">
        <v>0</v>
      </c>
      <c r="D176" s="107">
        <v>0.14000000000000001</v>
      </c>
      <c r="E176" s="107">
        <v>0.01</v>
      </c>
      <c r="F176" s="12">
        <f t="shared" si="35"/>
        <v>1300</v>
      </c>
      <c r="G176" s="72">
        <v>65</v>
      </c>
      <c r="H176" s="72">
        <v>498.42</v>
      </c>
      <c r="I176" s="72">
        <v>0</v>
      </c>
      <c r="J176" s="72">
        <v>0</v>
      </c>
      <c r="K176" s="72">
        <v>0</v>
      </c>
      <c r="L176" s="107">
        <v>0</v>
      </c>
      <c r="M176" s="31">
        <v>0</v>
      </c>
      <c r="N176" s="171">
        <f t="shared" si="40"/>
        <v>3.2421546969389906E-3</v>
      </c>
    </row>
    <row r="177" spans="1:14">
      <c r="A177" s="224"/>
      <c r="B177" s="220" t="s">
        <v>23</v>
      </c>
      <c r="C177" s="72">
        <v>0</v>
      </c>
      <c r="D177" s="72">
        <v>0</v>
      </c>
      <c r="E177" s="72">
        <v>0</v>
      </c>
      <c r="F177" s="12">
        <v>0</v>
      </c>
      <c r="G177" s="72">
        <v>0</v>
      </c>
      <c r="H177" s="72">
        <v>0</v>
      </c>
      <c r="I177" s="72">
        <v>0</v>
      </c>
      <c r="J177" s="72">
        <v>0</v>
      </c>
      <c r="K177" s="72">
        <v>0</v>
      </c>
      <c r="L177" s="72">
        <v>0</v>
      </c>
      <c r="M177" s="31">
        <v>0</v>
      </c>
      <c r="N177" s="171">
        <f t="shared" si="40"/>
        <v>0</v>
      </c>
    </row>
    <row r="178" spans="1:14">
      <c r="A178" s="224"/>
      <c r="B178" s="220" t="s">
        <v>24</v>
      </c>
      <c r="C178" s="72">
        <v>0.03</v>
      </c>
      <c r="D178" s="107">
        <v>47.32</v>
      </c>
      <c r="E178" s="107">
        <v>39.54</v>
      </c>
      <c r="F178" s="12">
        <f>(D178-E178)/E178*100</f>
        <v>19.676277187658069</v>
      </c>
      <c r="G178" s="72">
        <v>84</v>
      </c>
      <c r="H178" s="72">
        <v>60593.73</v>
      </c>
      <c r="I178" s="107">
        <v>36</v>
      </c>
      <c r="J178" s="72">
        <v>0.95</v>
      </c>
      <c r="K178" s="107">
        <v>39.659999999999997</v>
      </c>
      <c r="L178" s="107">
        <v>7.02</v>
      </c>
      <c r="M178" s="31">
        <f>(K178-L178)/L178*100</f>
        <v>464.95726495726501</v>
      </c>
      <c r="N178" s="171">
        <f t="shared" si="40"/>
        <v>0.38208119629884818</v>
      </c>
    </row>
    <row r="179" spans="1:14">
      <c r="A179" s="224"/>
      <c r="B179" s="220" t="s">
        <v>25</v>
      </c>
      <c r="C179" s="72">
        <v>0</v>
      </c>
      <c r="D179" s="72">
        <v>0</v>
      </c>
      <c r="E179" s="72">
        <v>0</v>
      </c>
      <c r="F179" s="12">
        <v>0</v>
      </c>
      <c r="G179" s="72">
        <v>0</v>
      </c>
      <c r="H179" s="72">
        <v>0</v>
      </c>
      <c r="I179" s="72">
        <v>0</v>
      </c>
      <c r="J179" s="72">
        <v>0</v>
      </c>
      <c r="K179" s="72">
        <v>0</v>
      </c>
      <c r="L179" s="72">
        <v>0</v>
      </c>
      <c r="M179" s="31">
        <v>0</v>
      </c>
      <c r="N179" s="171">
        <f t="shared" si="40"/>
        <v>0</v>
      </c>
    </row>
    <row r="180" spans="1:14">
      <c r="A180" s="224"/>
      <c r="B180" s="220" t="s">
        <v>26</v>
      </c>
      <c r="C180" s="72">
        <v>0.27</v>
      </c>
      <c r="D180" s="107">
        <v>48.7</v>
      </c>
      <c r="E180" s="107">
        <v>82.72</v>
      </c>
      <c r="F180" s="12">
        <f>(D180-E180)/E180*100</f>
        <v>-41.126692456479688</v>
      </c>
      <c r="G180" s="72">
        <v>1068</v>
      </c>
      <c r="H180" s="72">
        <v>144429.5</v>
      </c>
      <c r="I180" s="107">
        <v>45</v>
      </c>
      <c r="J180" s="72">
        <v>0.82</v>
      </c>
      <c r="K180" s="72">
        <v>10.4</v>
      </c>
      <c r="L180" s="107">
        <v>21.4</v>
      </c>
      <c r="M180" s="31">
        <f>(K180-L180)/L180*100</f>
        <v>-51.401869158878498</v>
      </c>
      <c r="N180" s="171">
        <f t="shared" si="40"/>
        <v>0.25545569794304607</v>
      </c>
    </row>
    <row r="181" spans="1:14">
      <c r="A181" s="224"/>
      <c r="B181" s="220" t="s">
        <v>27</v>
      </c>
      <c r="C181" s="72">
        <v>0</v>
      </c>
      <c r="D181" s="72">
        <v>0</v>
      </c>
      <c r="E181" s="72">
        <v>0</v>
      </c>
      <c r="F181" s="12">
        <v>0</v>
      </c>
      <c r="G181" s="72">
        <v>0</v>
      </c>
      <c r="H181" s="72">
        <v>0</v>
      </c>
      <c r="I181" s="72">
        <v>0</v>
      </c>
      <c r="J181" s="72">
        <v>0</v>
      </c>
      <c r="K181" s="72">
        <v>0</v>
      </c>
      <c r="L181" s="72">
        <v>0</v>
      </c>
      <c r="M181" s="31">
        <v>0</v>
      </c>
      <c r="N181" s="171">
        <f t="shared" si="40"/>
        <v>0</v>
      </c>
    </row>
    <row r="182" spans="1:14">
      <c r="A182" s="224"/>
      <c r="B182" s="14" t="s">
        <v>28</v>
      </c>
      <c r="C182" s="72">
        <v>0</v>
      </c>
      <c r="D182" s="72">
        <v>0</v>
      </c>
      <c r="E182" s="72">
        <v>0</v>
      </c>
      <c r="F182" s="12">
        <v>0</v>
      </c>
      <c r="G182" s="72">
        <v>0</v>
      </c>
      <c r="H182" s="72">
        <v>0</v>
      </c>
      <c r="I182" s="72">
        <v>0</v>
      </c>
      <c r="J182" s="72">
        <v>0</v>
      </c>
      <c r="K182" s="72">
        <v>0</v>
      </c>
      <c r="L182" s="72">
        <v>0</v>
      </c>
      <c r="M182" s="31">
        <v>0</v>
      </c>
      <c r="N182" s="171">
        <f t="shared" si="40"/>
        <v>0</v>
      </c>
    </row>
    <row r="183" spans="1:14">
      <c r="A183" s="224"/>
      <c r="B183" s="14" t="s">
        <v>29</v>
      </c>
      <c r="C183" s="72">
        <v>0</v>
      </c>
      <c r="D183" s="72">
        <v>0</v>
      </c>
      <c r="E183" s="72">
        <v>0</v>
      </c>
      <c r="F183" s="12">
        <v>0</v>
      </c>
      <c r="G183" s="72">
        <v>0</v>
      </c>
      <c r="H183" s="72">
        <v>0</v>
      </c>
      <c r="I183" s="72">
        <v>0</v>
      </c>
      <c r="J183" s="72">
        <v>0</v>
      </c>
      <c r="K183" s="72">
        <v>0</v>
      </c>
      <c r="L183" s="72">
        <v>0</v>
      </c>
      <c r="M183" s="31">
        <v>0</v>
      </c>
      <c r="N183" s="171">
        <f t="shared" si="40"/>
        <v>0</v>
      </c>
    </row>
    <row r="184" spans="1:14">
      <c r="A184" s="224"/>
      <c r="B184" s="14" t="s">
        <v>30</v>
      </c>
      <c r="C184" s="72">
        <v>0</v>
      </c>
      <c r="D184" s="72">
        <v>0</v>
      </c>
      <c r="E184" s="72">
        <v>0</v>
      </c>
      <c r="F184" s="12">
        <v>0</v>
      </c>
      <c r="G184" s="72">
        <v>0</v>
      </c>
      <c r="H184" s="72">
        <v>0</v>
      </c>
      <c r="I184" s="72">
        <v>0</v>
      </c>
      <c r="J184" s="72">
        <v>0</v>
      </c>
      <c r="K184" s="72">
        <v>0</v>
      </c>
      <c r="L184" s="72">
        <v>0</v>
      </c>
      <c r="M184" s="31">
        <v>0</v>
      </c>
      <c r="N184" s="171">
        <f t="shared" si="40"/>
        <v>0</v>
      </c>
    </row>
    <row r="185" spans="1:14" ht="14.25" thickBot="1">
      <c r="A185" s="229"/>
      <c r="B185" s="35" t="s">
        <v>31</v>
      </c>
      <c r="C185" s="36">
        <f t="shared" ref="C185:L185" si="41">C173+C175+C176+C177+C178+C179+C180+C181</f>
        <v>125.34</v>
      </c>
      <c r="D185" s="36">
        <f>D173+D175+D176+D177+D178+D179+D180+D181</f>
        <v>1789.4800000000002</v>
      </c>
      <c r="E185" s="36">
        <f t="shared" si="41"/>
        <v>1683.3799999999999</v>
      </c>
      <c r="F185" s="218">
        <f>(D185-E185)/E185*100</f>
        <v>6.302795566063538</v>
      </c>
      <c r="G185" s="36">
        <f t="shared" si="41"/>
        <v>16923</v>
      </c>
      <c r="H185" s="36">
        <f t="shared" si="41"/>
        <v>1664157.69</v>
      </c>
      <c r="I185" s="36">
        <f t="shared" si="41"/>
        <v>3243</v>
      </c>
      <c r="J185" s="36">
        <f t="shared" si="41"/>
        <v>103.92</v>
      </c>
      <c r="K185" s="36">
        <f>K173+K175+K176+K177+K178+K179+K180+K181</f>
        <v>1179.1500000000001</v>
      </c>
      <c r="L185" s="36">
        <f t="shared" si="41"/>
        <v>528.79999999999995</v>
      </c>
      <c r="M185" s="36">
        <f>(K185-L185)/L185*100</f>
        <v>122.98600605143726</v>
      </c>
      <c r="N185" s="214">
        <f t="shared" si="40"/>
        <v>1.0080597825246451</v>
      </c>
    </row>
    <row r="186" spans="1:14">
      <c r="A186" s="62"/>
      <c r="N186" s="174"/>
    </row>
    <row r="187" spans="1:14">
      <c r="A187" s="62"/>
      <c r="N187" s="174"/>
    </row>
    <row r="188" spans="1:14">
      <c r="A188" s="62"/>
      <c r="N188" s="174"/>
    </row>
    <row r="189" spans="1:14" s="57" customFormat="1" ht="18.75">
      <c r="A189" s="240" t="str">
        <f>A1</f>
        <v>2023年1-12月丹东市财产保险业务统计表</v>
      </c>
      <c r="B189" s="240"/>
      <c r="C189" s="240"/>
      <c r="D189" s="240"/>
      <c r="E189" s="240"/>
      <c r="F189" s="240"/>
      <c r="G189" s="240"/>
      <c r="H189" s="240"/>
      <c r="I189" s="240"/>
      <c r="J189" s="240"/>
      <c r="K189" s="240"/>
      <c r="L189" s="240"/>
      <c r="M189" s="240"/>
      <c r="N189" s="240"/>
    </row>
    <row r="190" spans="1:14" s="57" customFormat="1" ht="14.25" thickBot="1">
      <c r="A190" s="63"/>
      <c r="B190" s="59" t="s">
        <v>0</v>
      </c>
      <c r="C190" s="58"/>
      <c r="D190" s="58"/>
      <c r="F190" s="154"/>
      <c r="G190" s="73" t="str">
        <f>G2</f>
        <v>（2023年12月）</v>
      </c>
      <c r="H190" s="58"/>
      <c r="I190" s="58"/>
      <c r="J190" s="58"/>
      <c r="K190" s="58"/>
      <c r="L190" s="59" t="s">
        <v>1</v>
      </c>
      <c r="N190" s="154"/>
    </row>
    <row r="191" spans="1:14" ht="13.5" customHeight="1">
      <c r="A191" s="226" t="s">
        <v>116</v>
      </c>
      <c r="B191" s="164" t="s">
        <v>3</v>
      </c>
      <c r="C191" s="231" t="s">
        <v>4</v>
      </c>
      <c r="D191" s="231"/>
      <c r="E191" s="231"/>
      <c r="F191" s="232"/>
      <c r="G191" s="231" t="s">
        <v>5</v>
      </c>
      <c r="H191" s="231"/>
      <c r="I191" s="231" t="s">
        <v>6</v>
      </c>
      <c r="J191" s="231"/>
      <c r="K191" s="231"/>
      <c r="L191" s="231"/>
      <c r="M191" s="231"/>
      <c r="N191" s="234" t="s">
        <v>7</v>
      </c>
    </row>
    <row r="192" spans="1:14">
      <c r="A192" s="224"/>
      <c r="B192" s="58" t="s">
        <v>8</v>
      </c>
      <c r="C192" s="233" t="s">
        <v>9</v>
      </c>
      <c r="D192" s="233" t="s">
        <v>10</v>
      </c>
      <c r="E192" s="233" t="s">
        <v>11</v>
      </c>
      <c r="F192" s="199" t="s">
        <v>12</v>
      </c>
      <c r="G192" s="233" t="s">
        <v>13</v>
      </c>
      <c r="H192" s="233" t="s">
        <v>14</v>
      </c>
      <c r="I192" s="220" t="s">
        <v>13</v>
      </c>
      <c r="J192" s="233" t="s">
        <v>15</v>
      </c>
      <c r="K192" s="233"/>
      <c r="L192" s="233"/>
      <c r="M192" s="221" t="s">
        <v>12</v>
      </c>
      <c r="N192" s="235"/>
    </row>
    <row r="193" spans="1:14">
      <c r="A193" s="227"/>
      <c r="B193" s="165" t="s">
        <v>16</v>
      </c>
      <c r="C193" s="233"/>
      <c r="D193" s="233"/>
      <c r="E193" s="233"/>
      <c r="F193" s="200" t="s">
        <v>17</v>
      </c>
      <c r="G193" s="233"/>
      <c r="H193" s="233"/>
      <c r="I193" s="33" t="s">
        <v>18</v>
      </c>
      <c r="J193" s="220" t="s">
        <v>9</v>
      </c>
      <c r="K193" s="220" t="s">
        <v>10</v>
      </c>
      <c r="L193" s="220" t="s">
        <v>11</v>
      </c>
      <c r="M193" s="222" t="s">
        <v>17</v>
      </c>
      <c r="N193" s="198" t="s">
        <v>17</v>
      </c>
    </row>
    <row r="194" spans="1:14" ht="15" customHeight="1">
      <c r="A194" s="223" t="s">
        <v>42</v>
      </c>
      <c r="B194" s="220" t="s">
        <v>19</v>
      </c>
      <c r="C194" s="220">
        <v>269.325402</v>
      </c>
      <c r="D194" s="32">
        <v>3111.5309149999998</v>
      </c>
      <c r="E194" s="32">
        <v>2897.6737659999999</v>
      </c>
      <c r="F194" s="155">
        <f t="shared" ref="F194:F202" si="42">(D194-E194)/E194*100</f>
        <v>7.3803045570313506</v>
      </c>
      <c r="G194" s="32">
        <v>25965</v>
      </c>
      <c r="H194" s="31">
        <v>2677024.9763529999</v>
      </c>
      <c r="I194" s="31">
        <v>3770</v>
      </c>
      <c r="J194" s="31">
        <v>491.899314</v>
      </c>
      <c r="K194" s="31">
        <v>1790.076125</v>
      </c>
      <c r="L194" s="31">
        <v>910.29173600000001</v>
      </c>
      <c r="M194" s="31">
        <f t="shared" ref="M194:M206" si="43">(K194-L194)/L194*100</f>
        <v>96.648618701730143</v>
      </c>
      <c r="N194" s="171">
        <f t="shared" ref="N194:N206" si="44">D194/D327*100</f>
        <v>2.9431467598356411</v>
      </c>
    </row>
    <row r="195" spans="1:14" ht="15" customHeight="1">
      <c r="A195" s="224"/>
      <c r="B195" s="220" t="s">
        <v>20</v>
      </c>
      <c r="C195" s="220">
        <v>101.006033</v>
      </c>
      <c r="D195" s="32">
        <v>1174.7010110000001</v>
      </c>
      <c r="E195" s="32">
        <v>1099.455068</v>
      </c>
      <c r="F195" s="155">
        <f t="shared" si="42"/>
        <v>6.8439307062251071</v>
      </c>
      <c r="G195" s="32">
        <v>13562</v>
      </c>
      <c r="H195" s="31">
        <v>271240</v>
      </c>
      <c r="I195" s="31">
        <v>1806</v>
      </c>
      <c r="J195" s="31">
        <v>167.70111600000001</v>
      </c>
      <c r="K195" s="31">
        <v>762.04630599999996</v>
      </c>
      <c r="L195" s="31">
        <v>422.98383100000001</v>
      </c>
      <c r="M195" s="31">
        <f t="shared" si="43"/>
        <v>80.159677545688496</v>
      </c>
      <c r="N195" s="171">
        <f t="shared" si="44"/>
        <v>3.4906680973187831</v>
      </c>
    </row>
    <row r="196" spans="1:14" ht="15" customHeight="1">
      <c r="A196" s="224"/>
      <c r="B196" s="220" t="s">
        <v>21</v>
      </c>
      <c r="C196" s="220">
        <v>5.0787719999999998</v>
      </c>
      <c r="D196" s="32">
        <v>59.312393</v>
      </c>
      <c r="E196" s="32">
        <v>83.211972000000003</v>
      </c>
      <c r="F196" s="155">
        <f t="shared" si="42"/>
        <v>-28.721322696210112</v>
      </c>
      <c r="G196" s="32">
        <v>999</v>
      </c>
      <c r="H196" s="31">
        <v>75619.359018000003</v>
      </c>
      <c r="I196" s="31">
        <v>8</v>
      </c>
      <c r="J196" s="31">
        <v>0</v>
      </c>
      <c r="K196" s="31">
        <v>4.4217519999999997</v>
      </c>
      <c r="L196" s="31">
        <v>450.9067</v>
      </c>
      <c r="M196" s="31">
        <f t="shared" si="43"/>
        <v>-99.019364316387396</v>
      </c>
      <c r="N196" s="171">
        <f t="shared" si="44"/>
        <v>1.2110211796727099</v>
      </c>
    </row>
    <row r="197" spans="1:14" ht="15" customHeight="1">
      <c r="A197" s="224"/>
      <c r="B197" s="220" t="s">
        <v>22</v>
      </c>
      <c r="C197" s="220">
        <v>2.0349540000000101</v>
      </c>
      <c r="D197" s="32">
        <v>76.290754000000007</v>
      </c>
      <c r="E197" s="32">
        <v>79.023656000000003</v>
      </c>
      <c r="F197" s="155">
        <f t="shared" si="42"/>
        <v>-3.4583340462000338</v>
      </c>
      <c r="G197" s="32">
        <v>1259</v>
      </c>
      <c r="H197" s="31">
        <v>735174.47247100004</v>
      </c>
      <c r="I197" s="31">
        <v>359</v>
      </c>
      <c r="J197" s="31">
        <v>8.3222000000000005</v>
      </c>
      <c r="K197" s="31">
        <v>50.09046</v>
      </c>
      <c r="L197" s="31">
        <v>31.896840000000001</v>
      </c>
      <c r="M197" s="31">
        <f t="shared" si="43"/>
        <v>57.038941788590968</v>
      </c>
      <c r="N197" s="171">
        <f t="shared" si="44"/>
        <v>1.7667601886722648</v>
      </c>
    </row>
    <row r="198" spans="1:14" ht="15" customHeight="1">
      <c r="A198" s="224"/>
      <c r="B198" s="220" t="s">
        <v>23</v>
      </c>
      <c r="C198" s="220">
        <v>0.113207999999999</v>
      </c>
      <c r="D198" s="32">
        <v>5.6981279999999996</v>
      </c>
      <c r="E198" s="32">
        <v>2.377354</v>
      </c>
      <c r="F198" s="155">
        <f t="shared" si="42"/>
        <v>139.68361464047842</v>
      </c>
      <c r="G198" s="32">
        <v>47</v>
      </c>
      <c r="H198" s="31">
        <v>39320</v>
      </c>
      <c r="I198" s="31">
        <v>1</v>
      </c>
      <c r="J198" s="31">
        <v>0</v>
      </c>
      <c r="K198" s="31">
        <v>0</v>
      </c>
      <c r="L198" s="31">
        <v>0</v>
      </c>
      <c r="M198" s="31">
        <v>0</v>
      </c>
      <c r="N198" s="171">
        <f t="shared" si="44"/>
        <v>1.1485936166686408</v>
      </c>
    </row>
    <row r="199" spans="1:14" ht="15" customHeight="1">
      <c r="A199" s="224"/>
      <c r="B199" s="220" t="s">
        <v>24</v>
      </c>
      <c r="C199" s="220">
        <v>14.941698000000001</v>
      </c>
      <c r="D199" s="32">
        <v>279.635581</v>
      </c>
      <c r="E199" s="32">
        <v>232.81897599999999</v>
      </c>
      <c r="F199" s="155">
        <f t="shared" si="42"/>
        <v>20.108586423814533</v>
      </c>
      <c r="G199" s="32">
        <v>1054</v>
      </c>
      <c r="H199" s="31">
        <v>509245.88521799998</v>
      </c>
      <c r="I199" s="31">
        <v>90</v>
      </c>
      <c r="J199" s="31">
        <v>16.825465000000001</v>
      </c>
      <c r="K199" s="31">
        <v>101.275696</v>
      </c>
      <c r="L199" s="31">
        <v>26.29035</v>
      </c>
      <c r="M199" s="31">
        <f t="shared" si="43"/>
        <v>285.22003700977734</v>
      </c>
      <c r="N199" s="171">
        <f t="shared" si="44"/>
        <v>2.2578930117540885</v>
      </c>
    </row>
    <row r="200" spans="1:14" ht="15" customHeight="1">
      <c r="A200" s="224"/>
      <c r="B200" s="220" t="s">
        <v>25</v>
      </c>
      <c r="C200" s="220">
        <v>0</v>
      </c>
      <c r="D200" s="32">
        <v>47.786045000000001</v>
      </c>
      <c r="E200" s="32">
        <v>39.241988999999997</v>
      </c>
      <c r="F200" s="155">
        <f t="shared" si="42"/>
        <v>21.77273939911661</v>
      </c>
      <c r="G200" s="32">
        <v>59</v>
      </c>
      <c r="H200" s="31">
        <v>1362.3904</v>
      </c>
      <c r="I200" s="31">
        <v>62</v>
      </c>
      <c r="J200" s="31">
        <v>0</v>
      </c>
      <c r="K200" s="31">
        <v>46.502696</v>
      </c>
      <c r="L200" s="33">
        <v>23.756487</v>
      </c>
      <c r="M200" s="31">
        <f t="shared" si="43"/>
        <v>95.74735944754795</v>
      </c>
      <c r="N200" s="171">
        <f t="shared" si="44"/>
        <v>0.16956919713115226</v>
      </c>
    </row>
    <row r="201" spans="1:14" ht="15" customHeight="1">
      <c r="A201" s="224"/>
      <c r="B201" s="220" t="s">
        <v>26</v>
      </c>
      <c r="C201" s="220">
        <v>25.93</v>
      </c>
      <c r="D201" s="32">
        <v>452.01060000000001</v>
      </c>
      <c r="E201" s="32">
        <v>414</v>
      </c>
      <c r="F201" s="155">
        <f t="shared" si="42"/>
        <v>9.1813043478260905</v>
      </c>
      <c r="G201" s="32">
        <v>11499</v>
      </c>
      <c r="H201" s="31">
        <v>3264225.6401999998</v>
      </c>
      <c r="I201" s="31">
        <v>195280</v>
      </c>
      <c r="J201" s="31">
        <v>87.688575999999998</v>
      </c>
      <c r="K201" s="31">
        <v>314.94922300000002</v>
      </c>
      <c r="L201" s="31">
        <v>185.60164599999999</v>
      </c>
      <c r="M201" s="31">
        <f t="shared" si="43"/>
        <v>69.690964378624116</v>
      </c>
      <c r="N201" s="171">
        <f t="shared" si="44"/>
        <v>2.371020190978542</v>
      </c>
    </row>
    <row r="202" spans="1:14" ht="15" customHeight="1">
      <c r="A202" s="224"/>
      <c r="B202" s="220" t="s">
        <v>27</v>
      </c>
      <c r="C202" s="220">
        <v>68.109399999999894</v>
      </c>
      <c r="D202" s="32">
        <v>818.91579999999999</v>
      </c>
      <c r="E202" s="32">
        <v>2378</v>
      </c>
      <c r="F202" s="155">
        <f t="shared" si="42"/>
        <v>-65.562834314550045</v>
      </c>
      <c r="G202" s="32">
        <v>693</v>
      </c>
      <c r="H202" s="31">
        <v>61497.656199999998</v>
      </c>
      <c r="I202" s="31">
        <v>185</v>
      </c>
      <c r="J202" s="31">
        <v>69.005969999999905</v>
      </c>
      <c r="K202" s="31">
        <v>1150.1826779999999</v>
      </c>
      <c r="L202" s="31">
        <v>1361.0646770000001</v>
      </c>
      <c r="M202" s="31">
        <f t="shared" si="43"/>
        <v>-15.493899927284657</v>
      </c>
      <c r="N202" s="171">
        <f t="shared" si="44"/>
        <v>33.364312097646994</v>
      </c>
    </row>
    <row r="203" spans="1:14" ht="15" customHeight="1">
      <c r="A203" s="224"/>
      <c r="B203" s="14" t="s">
        <v>28</v>
      </c>
      <c r="C203" s="220">
        <v>0</v>
      </c>
      <c r="D203" s="32">
        <v>0</v>
      </c>
      <c r="E203" s="32">
        <v>0</v>
      </c>
      <c r="F203" s="155">
        <v>0</v>
      </c>
      <c r="G203" s="32">
        <v>0</v>
      </c>
      <c r="H203" s="31">
        <v>0</v>
      </c>
      <c r="I203" s="31">
        <v>0</v>
      </c>
      <c r="J203" s="31">
        <v>0</v>
      </c>
      <c r="K203" s="31">
        <v>0</v>
      </c>
      <c r="L203" s="34">
        <v>0</v>
      </c>
      <c r="M203" s="31">
        <v>0</v>
      </c>
      <c r="N203" s="171">
        <f t="shared" si="44"/>
        <v>0</v>
      </c>
    </row>
    <row r="204" spans="1:14" ht="15" customHeight="1">
      <c r="A204" s="224"/>
      <c r="B204" s="14" t="s">
        <v>29</v>
      </c>
      <c r="C204" s="220">
        <v>0</v>
      </c>
      <c r="D204" s="32">
        <v>64.670944000000006</v>
      </c>
      <c r="E204" s="32">
        <v>107</v>
      </c>
      <c r="F204" s="155">
        <f t="shared" ref="F204:F210" si="45">(D204-E204)/E204*100</f>
        <v>-39.55986542056074</v>
      </c>
      <c r="G204" s="32">
        <v>25</v>
      </c>
      <c r="H204" s="31">
        <v>32409.269468999999</v>
      </c>
      <c r="I204" s="31">
        <v>6</v>
      </c>
      <c r="J204" s="31">
        <v>0</v>
      </c>
      <c r="K204" s="31">
        <v>54.88006</v>
      </c>
      <c r="L204" s="34">
        <v>19</v>
      </c>
      <c r="M204" s="31">
        <f t="shared" si="43"/>
        <v>188.84242105263158</v>
      </c>
      <c r="N204" s="171">
        <f t="shared" si="44"/>
        <v>23.972864670213006</v>
      </c>
    </row>
    <row r="205" spans="1:14" ht="15" customHeight="1">
      <c r="A205" s="224"/>
      <c r="B205" s="14" t="s">
        <v>30</v>
      </c>
      <c r="C205" s="220">
        <v>67.718209999999999</v>
      </c>
      <c r="D205" s="32">
        <v>731.22657700000002</v>
      </c>
      <c r="E205" s="32">
        <v>2259.7468680000002</v>
      </c>
      <c r="F205" s="155">
        <f t="shared" si="45"/>
        <v>-67.641217370192635</v>
      </c>
      <c r="G205" s="32">
        <v>668</v>
      </c>
      <c r="H205" s="31">
        <v>9005.0867199999993</v>
      </c>
      <c r="I205" s="31">
        <v>179</v>
      </c>
      <c r="J205" s="31">
        <v>64.182509999999894</v>
      </c>
      <c r="K205" s="31">
        <v>1095.3026179999999</v>
      </c>
      <c r="L205" s="31">
        <v>1341.8373770000001</v>
      </c>
      <c r="M205" s="31">
        <f t="shared" si="43"/>
        <v>-18.372923815193449</v>
      </c>
      <c r="N205" s="171">
        <f t="shared" si="44"/>
        <v>51.402904827509566</v>
      </c>
    </row>
    <row r="206" spans="1:14" ht="15" customHeight="1" thickBot="1">
      <c r="A206" s="225"/>
      <c r="B206" s="15" t="s">
        <v>31</v>
      </c>
      <c r="C206" s="16">
        <f>C194+C196+C197+C198+C199+C200+C201+C202</f>
        <v>385.53343399999989</v>
      </c>
      <c r="D206" s="16">
        <f t="shared" ref="D206:L206" si="46">D194+D196+D197+D198+D199+D200+D201+D202</f>
        <v>4851.1802159999997</v>
      </c>
      <c r="E206" s="16">
        <f t="shared" si="46"/>
        <v>6126.3477130000001</v>
      </c>
      <c r="F206" s="156">
        <f t="shared" si="45"/>
        <v>-20.814481265797529</v>
      </c>
      <c r="G206" s="16">
        <f t="shared" si="46"/>
        <v>41575</v>
      </c>
      <c r="H206" s="16">
        <f>H194+H196+H197+H198+H199+H200+H201+H202</f>
        <v>7363470.3798599998</v>
      </c>
      <c r="I206" s="16">
        <f t="shared" si="46"/>
        <v>199755</v>
      </c>
      <c r="J206" s="16">
        <f t="shared" si="46"/>
        <v>673.74152499999991</v>
      </c>
      <c r="K206" s="16">
        <f t="shared" si="46"/>
        <v>3457.49863</v>
      </c>
      <c r="L206" s="16">
        <f t="shared" si="46"/>
        <v>2989.8084360000003</v>
      </c>
      <c r="M206" s="16">
        <f t="shared" si="43"/>
        <v>15.642814715771969</v>
      </c>
      <c r="N206" s="172">
        <f t="shared" si="44"/>
        <v>2.7327937018177462</v>
      </c>
    </row>
    <row r="207" spans="1:14" ht="14.25" thickTop="1">
      <c r="A207" s="228" t="s">
        <v>43</v>
      </c>
      <c r="B207" s="220" t="s">
        <v>19</v>
      </c>
      <c r="C207" s="82">
        <v>17.37</v>
      </c>
      <c r="D207" s="82">
        <v>501.62</v>
      </c>
      <c r="E207" s="82">
        <v>354.58</v>
      </c>
      <c r="F207" s="160">
        <f t="shared" si="45"/>
        <v>41.468779965029057</v>
      </c>
      <c r="G207" s="83">
        <v>4873</v>
      </c>
      <c r="H207" s="83">
        <v>632878.16</v>
      </c>
      <c r="I207" s="83">
        <v>400</v>
      </c>
      <c r="J207" s="83">
        <v>12.81</v>
      </c>
      <c r="K207" s="83">
        <v>157.97999999999999</v>
      </c>
      <c r="L207" s="83">
        <v>261.41000000000003</v>
      </c>
      <c r="M207" s="31">
        <f t="shared" ref="M207:M222" si="47">(K207-L207)/L207*100</f>
        <v>-39.566198691710355</v>
      </c>
      <c r="N207" s="171">
        <f t="shared" ref="N207:N219" si="48">D207/D327*100</f>
        <v>0.47447424370802188</v>
      </c>
    </row>
    <row r="208" spans="1:14">
      <c r="A208" s="224"/>
      <c r="B208" s="220" t="s">
        <v>20</v>
      </c>
      <c r="C208" s="83">
        <v>7.28</v>
      </c>
      <c r="D208" s="83">
        <v>110</v>
      </c>
      <c r="E208" s="83">
        <v>157.96</v>
      </c>
      <c r="F208" s="160">
        <f t="shared" si="45"/>
        <v>-30.362116991643457</v>
      </c>
      <c r="G208" s="83">
        <v>1310</v>
      </c>
      <c r="H208" s="83">
        <v>26200</v>
      </c>
      <c r="I208" s="83">
        <v>159</v>
      </c>
      <c r="J208" s="83">
        <v>2.68</v>
      </c>
      <c r="K208" s="83">
        <v>69.849999999999994</v>
      </c>
      <c r="L208" s="83">
        <v>108.13</v>
      </c>
      <c r="M208" s="31">
        <f t="shared" si="47"/>
        <v>-35.401831129196346</v>
      </c>
      <c r="N208" s="171">
        <f t="shared" si="48"/>
        <v>0.32686912423629993</v>
      </c>
    </row>
    <row r="209" spans="1:14">
      <c r="A209" s="224"/>
      <c r="B209" s="220" t="s">
        <v>21</v>
      </c>
      <c r="C209" s="83">
        <v>0</v>
      </c>
      <c r="D209" s="83">
        <v>1.74</v>
      </c>
      <c r="E209" s="83">
        <v>0.74</v>
      </c>
      <c r="F209" s="160">
        <f t="shared" si="45"/>
        <v>135.13513513513513</v>
      </c>
      <c r="G209" s="83">
        <v>2</v>
      </c>
      <c r="H209" s="83">
        <v>1226.46</v>
      </c>
      <c r="I209" s="83">
        <v>1</v>
      </c>
      <c r="J209" s="83">
        <v>0</v>
      </c>
      <c r="K209" s="83">
        <v>0</v>
      </c>
      <c r="L209" s="83">
        <v>0</v>
      </c>
      <c r="M209" s="31">
        <v>0</v>
      </c>
      <c r="N209" s="171">
        <f t="shared" si="48"/>
        <v>3.5526754967221019E-2</v>
      </c>
    </row>
    <row r="210" spans="1:14">
      <c r="A210" s="224"/>
      <c r="B210" s="220" t="s">
        <v>22</v>
      </c>
      <c r="C210" s="83">
        <v>0.02</v>
      </c>
      <c r="D210" s="83">
        <v>0.54</v>
      </c>
      <c r="E210" s="83">
        <v>0.82</v>
      </c>
      <c r="F210" s="160">
        <f t="shared" si="45"/>
        <v>-34.146341463414629</v>
      </c>
      <c r="G210" s="83">
        <v>63</v>
      </c>
      <c r="H210" s="83">
        <v>966.37</v>
      </c>
      <c r="I210" s="83">
        <v>3</v>
      </c>
      <c r="J210" s="83">
        <v>0</v>
      </c>
      <c r="K210" s="83">
        <v>0.22</v>
      </c>
      <c r="L210" s="83">
        <v>1.59</v>
      </c>
      <c r="M210" s="31">
        <f t="shared" si="47"/>
        <v>-86.163522012578625</v>
      </c>
      <c r="N210" s="171">
        <f t="shared" si="48"/>
        <v>1.2505453831050391E-2</v>
      </c>
    </row>
    <row r="211" spans="1:14">
      <c r="A211" s="224"/>
      <c r="B211" s="220" t="s">
        <v>23</v>
      </c>
      <c r="C211" s="83">
        <v>0</v>
      </c>
      <c r="D211" s="83">
        <v>0</v>
      </c>
      <c r="E211" s="83">
        <v>0</v>
      </c>
      <c r="F211" s="160">
        <v>0</v>
      </c>
      <c r="G211" s="83">
        <v>0</v>
      </c>
      <c r="H211" s="83">
        <v>0</v>
      </c>
      <c r="I211" s="83">
        <v>0</v>
      </c>
      <c r="J211" s="83">
        <v>0</v>
      </c>
      <c r="K211" s="83">
        <v>0.92</v>
      </c>
      <c r="L211" s="83">
        <v>0.92</v>
      </c>
      <c r="M211" s="31">
        <v>0</v>
      </c>
      <c r="N211" s="171">
        <f t="shared" si="48"/>
        <v>0</v>
      </c>
    </row>
    <row r="212" spans="1:14">
      <c r="A212" s="224"/>
      <c r="B212" s="220" t="s">
        <v>24</v>
      </c>
      <c r="C212" s="83">
        <v>0</v>
      </c>
      <c r="D212" s="83">
        <v>6.66</v>
      </c>
      <c r="E212" s="83">
        <v>9.8800000000000008</v>
      </c>
      <c r="F212" s="160">
        <f>(D212-E212)/E212*100</f>
        <v>-32.59109311740891</v>
      </c>
      <c r="G212" s="83">
        <v>6</v>
      </c>
      <c r="H212" s="83">
        <v>9964.56</v>
      </c>
      <c r="I212" s="83">
        <v>6</v>
      </c>
      <c r="J212" s="83">
        <v>0</v>
      </c>
      <c r="K212" s="83">
        <v>14.32</v>
      </c>
      <c r="L212" s="83">
        <v>4.17</v>
      </c>
      <c r="M212" s="31">
        <f>(K212-L212)/L212*100</f>
        <v>243.4052757793765</v>
      </c>
      <c r="N212" s="171">
        <f t="shared" si="48"/>
        <v>5.37755867994575E-2</v>
      </c>
    </row>
    <row r="213" spans="1:14">
      <c r="A213" s="224"/>
      <c r="B213" s="220" t="s">
        <v>25</v>
      </c>
      <c r="C213" s="84">
        <v>0.09</v>
      </c>
      <c r="D213" s="84">
        <v>1766.72</v>
      </c>
      <c r="E213" s="84">
        <v>1489.47</v>
      </c>
      <c r="F213" s="160">
        <f>(D213-E213)/E213*100</f>
        <v>18.614003638878255</v>
      </c>
      <c r="G213" s="84">
        <v>263</v>
      </c>
      <c r="H213" s="84">
        <v>31932.13</v>
      </c>
      <c r="I213" s="84">
        <v>631</v>
      </c>
      <c r="J213" s="84">
        <v>5.28</v>
      </c>
      <c r="K213" s="84">
        <v>888.31</v>
      </c>
      <c r="L213" s="84">
        <v>756.96</v>
      </c>
      <c r="M213" s="31">
        <f t="shared" si="47"/>
        <v>17.352303952652704</v>
      </c>
      <c r="N213" s="171">
        <f t="shared" si="48"/>
        <v>6.2692213167159849</v>
      </c>
    </row>
    <row r="214" spans="1:14">
      <c r="A214" s="224"/>
      <c r="B214" s="220" t="s">
        <v>26</v>
      </c>
      <c r="C214" s="83">
        <v>0.5</v>
      </c>
      <c r="D214" s="83">
        <v>27.53</v>
      </c>
      <c r="E214" s="83">
        <v>6.81</v>
      </c>
      <c r="F214" s="160">
        <f>(D214-E214)/E214*100</f>
        <v>304.25844346549195</v>
      </c>
      <c r="G214" s="83">
        <v>2338</v>
      </c>
      <c r="H214" s="83">
        <v>106733.92</v>
      </c>
      <c r="I214" s="83">
        <v>12</v>
      </c>
      <c r="J214" s="83">
        <v>0</v>
      </c>
      <c r="K214" s="83">
        <v>8.2799999999999994</v>
      </c>
      <c r="L214" s="83">
        <v>10.85</v>
      </c>
      <c r="M214" s="31">
        <f t="shared" si="47"/>
        <v>-23.686635944700466</v>
      </c>
      <c r="N214" s="171">
        <f t="shared" si="48"/>
        <v>0.14440852904254739</v>
      </c>
    </row>
    <row r="215" spans="1:14">
      <c r="A215" s="224"/>
      <c r="B215" s="220" t="s">
        <v>27</v>
      </c>
      <c r="C215" s="85">
        <v>0</v>
      </c>
      <c r="D215" s="85">
        <v>0.4</v>
      </c>
      <c r="E215" s="85">
        <v>0.06</v>
      </c>
      <c r="F215" s="160">
        <f>(D215-E215)/E215*100</f>
        <v>566.66666666666674</v>
      </c>
      <c r="G215" s="85">
        <v>5</v>
      </c>
      <c r="H215" s="85">
        <v>1019.74</v>
      </c>
      <c r="I215" s="85">
        <v>0</v>
      </c>
      <c r="J215" s="85">
        <v>0</v>
      </c>
      <c r="K215" s="85">
        <v>0</v>
      </c>
      <c r="L215" s="85">
        <v>0</v>
      </c>
      <c r="M215" s="31">
        <v>0</v>
      </c>
      <c r="N215" s="171">
        <f t="shared" si="48"/>
        <v>1.629682177222469E-2</v>
      </c>
    </row>
    <row r="216" spans="1:14">
      <c r="A216" s="224"/>
      <c r="B216" s="14" t="s">
        <v>28</v>
      </c>
      <c r="C216" s="85">
        <v>0</v>
      </c>
      <c r="D216" s="85">
        <v>0</v>
      </c>
      <c r="E216" s="85">
        <v>0</v>
      </c>
      <c r="F216" s="160">
        <v>0</v>
      </c>
      <c r="G216" s="85">
        <v>0</v>
      </c>
      <c r="H216" s="85">
        <v>0</v>
      </c>
      <c r="I216" s="85">
        <v>0</v>
      </c>
      <c r="J216" s="85">
        <v>0</v>
      </c>
      <c r="K216" s="85">
        <v>0</v>
      </c>
      <c r="L216" s="85">
        <v>0</v>
      </c>
      <c r="M216" s="31">
        <v>0</v>
      </c>
      <c r="N216" s="171">
        <f t="shared" si="48"/>
        <v>0</v>
      </c>
    </row>
    <row r="217" spans="1:14">
      <c r="A217" s="224"/>
      <c r="B217" s="14" t="s">
        <v>29</v>
      </c>
      <c r="C217" s="85">
        <v>0</v>
      </c>
      <c r="D217" s="85">
        <v>0.35</v>
      </c>
      <c r="E217" s="85">
        <v>0</v>
      </c>
      <c r="F217" s="160">
        <v>0</v>
      </c>
      <c r="G217" s="85">
        <v>3</v>
      </c>
      <c r="H217" s="85">
        <v>980.74</v>
      </c>
      <c r="I217" s="85">
        <v>0</v>
      </c>
      <c r="J217" s="85">
        <v>0</v>
      </c>
      <c r="K217" s="85">
        <v>0</v>
      </c>
      <c r="L217" s="85">
        <v>0</v>
      </c>
      <c r="M217" s="31">
        <v>0</v>
      </c>
      <c r="N217" s="171">
        <f t="shared" si="48"/>
        <v>0.12974145907897294</v>
      </c>
    </row>
    <row r="218" spans="1:14">
      <c r="A218" s="224"/>
      <c r="B218" s="14" t="s">
        <v>30</v>
      </c>
      <c r="C218" s="85">
        <v>0</v>
      </c>
      <c r="D218" s="85">
        <v>0</v>
      </c>
      <c r="E218" s="85">
        <v>0</v>
      </c>
      <c r="F218" s="160">
        <v>0</v>
      </c>
      <c r="G218" s="85">
        <v>0</v>
      </c>
      <c r="H218" s="85">
        <v>0</v>
      </c>
      <c r="I218" s="85">
        <v>0</v>
      </c>
      <c r="J218" s="85">
        <v>0</v>
      </c>
      <c r="K218" s="85">
        <v>0</v>
      </c>
      <c r="L218" s="85">
        <v>0</v>
      </c>
      <c r="M218" s="31">
        <v>0</v>
      </c>
      <c r="N218" s="171">
        <f t="shared" si="48"/>
        <v>0</v>
      </c>
    </row>
    <row r="219" spans="1:14" ht="14.25" thickBot="1">
      <c r="A219" s="225"/>
      <c r="B219" s="15" t="s">
        <v>31</v>
      </c>
      <c r="C219" s="16">
        <f t="shared" ref="C219:L219" si="49">C207+C209+C210+C211+C212+C213+C214+C215</f>
        <v>17.98</v>
      </c>
      <c r="D219" s="16">
        <f t="shared" si="49"/>
        <v>2305.2100000000005</v>
      </c>
      <c r="E219" s="16">
        <f t="shared" si="49"/>
        <v>1862.36</v>
      </c>
      <c r="F219" s="156">
        <f>(D219-E219)/E219*100</f>
        <v>23.778968620460095</v>
      </c>
      <c r="G219" s="16">
        <f t="shared" si="49"/>
        <v>7550</v>
      </c>
      <c r="H219" s="16">
        <f t="shared" si="49"/>
        <v>784721.34000000008</v>
      </c>
      <c r="I219" s="16">
        <f t="shared" si="49"/>
        <v>1053</v>
      </c>
      <c r="J219" s="16">
        <f t="shared" si="49"/>
        <v>18.09</v>
      </c>
      <c r="K219" s="16">
        <f t="shared" si="49"/>
        <v>1070.03</v>
      </c>
      <c r="L219" s="16">
        <f t="shared" si="49"/>
        <v>1035.9000000000001</v>
      </c>
      <c r="M219" s="16">
        <f t="shared" si="47"/>
        <v>3.294719567525811</v>
      </c>
      <c r="N219" s="172">
        <f t="shared" si="48"/>
        <v>1.2985836618870494</v>
      </c>
    </row>
    <row r="220" spans="1:14" ht="14.25" thickTop="1">
      <c r="A220" s="228" t="s">
        <v>44</v>
      </c>
      <c r="B220" s="18" t="s">
        <v>19</v>
      </c>
      <c r="C220" s="212">
        <v>4.37</v>
      </c>
      <c r="D220" s="212">
        <v>53.43</v>
      </c>
      <c r="E220" s="212">
        <v>30.78</v>
      </c>
      <c r="F220" s="157">
        <f>(D220-E220)/E220*100</f>
        <v>73.586744639376207</v>
      </c>
      <c r="G220" s="212">
        <v>371</v>
      </c>
      <c r="H220" s="212">
        <v>35937.18</v>
      </c>
      <c r="I220" s="212">
        <v>35</v>
      </c>
      <c r="J220" s="212">
        <v>1.78</v>
      </c>
      <c r="K220" s="212">
        <v>8.4</v>
      </c>
      <c r="L220" s="212">
        <v>9.67</v>
      </c>
      <c r="M220" s="111">
        <f t="shared" si="47"/>
        <v>-13.133402275077554</v>
      </c>
      <c r="N220" s="173">
        <f t="shared" ref="N220:N232" si="50">D220/D327*100</f>
        <v>5.0538572707068317E-2</v>
      </c>
    </row>
    <row r="221" spans="1:14">
      <c r="A221" s="224"/>
      <c r="B221" s="220" t="s">
        <v>20</v>
      </c>
      <c r="C221" s="72">
        <v>1.35</v>
      </c>
      <c r="D221" s="72">
        <v>15.31</v>
      </c>
      <c r="E221" s="72">
        <v>7.72</v>
      </c>
      <c r="F221" s="155">
        <f>(D221-E221)/E221*100</f>
        <v>98.316062176165815</v>
      </c>
      <c r="G221" s="72">
        <v>196</v>
      </c>
      <c r="H221" s="72">
        <v>3920</v>
      </c>
      <c r="I221" s="72">
        <v>17</v>
      </c>
      <c r="J221" s="72">
        <v>0.67</v>
      </c>
      <c r="K221" s="72">
        <v>5.59</v>
      </c>
      <c r="L221" s="72">
        <v>0.76</v>
      </c>
      <c r="M221" s="31">
        <f t="shared" si="47"/>
        <v>635.52631578947376</v>
      </c>
      <c r="N221" s="171">
        <f t="shared" si="50"/>
        <v>4.5494239018706834E-2</v>
      </c>
    </row>
    <row r="222" spans="1:14">
      <c r="A222" s="224"/>
      <c r="B222" s="220" t="s">
        <v>21</v>
      </c>
      <c r="C222" s="85">
        <v>0</v>
      </c>
      <c r="D222" s="72">
        <v>27.68</v>
      </c>
      <c r="E222" s="72">
        <v>23.81</v>
      </c>
      <c r="F222" s="155">
        <f>(D222-E222)/E222*100</f>
        <v>16.253674926501475</v>
      </c>
      <c r="G222" s="72">
        <v>16</v>
      </c>
      <c r="H222" s="72">
        <v>36965.58</v>
      </c>
      <c r="I222" s="72">
        <v>2</v>
      </c>
      <c r="J222" s="72">
        <v>3.11</v>
      </c>
      <c r="K222" s="72">
        <v>3.11</v>
      </c>
      <c r="L222" s="72">
        <v>3.39</v>
      </c>
      <c r="M222" s="31">
        <f t="shared" si="47"/>
        <v>-8.2595870206489739</v>
      </c>
      <c r="N222" s="171">
        <f t="shared" si="50"/>
        <v>0.56516125143257345</v>
      </c>
    </row>
    <row r="223" spans="1:14">
      <c r="A223" s="224"/>
      <c r="B223" s="220" t="s">
        <v>22</v>
      </c>
      <c r="C223" s="72">
        <v>0.64</v>
      </c>
      <c r="D223" s="72">
        <v>6.75</v>
      </c>
      <c r="E223" s="72">
        <v>14.25</v>
      </c>
      <c r="F223" s="155">
        <f>(D223-E223)/E223*100</f>
        <v>-52.631578947368418</v>
      </c>
      <c r="G223" s="72">
        <v>671</v>
      </c>
      <c r="H223" s="72">
        <v>4170.72</v>
      </c>
      <c r="I223" s="72">
        <v>2</v>
      </c>
      <c r="J223" s="85">
        <v>0</v>
      </c>
      <c r="K223" s="72">
        <v>0.25</v>
      </c>
      <c r="L223" s="72">
        <v>1.73</v>
      </c>
      <c r="M223" s="31">
        <v>0</v>
      </c>
      <c r="N223" s="171">
        <f t="shared" si="50"/>
        <v>0.15631817288812988</v>
      </c>
    </row>
    <row r="224" spans="1:14">
      <c r="A224" s="224"/>
      <c r="B224" s="220" t="s">
        <v>23</v>
      </c>
      <c r="C224" s="85">
        <v>0</v>
      </c>
      <c r="D224" s="85">
        <v>0</v>
      </c>
      <c r="E224" s="85">
        <v>0</v>
      </c>
      <c r="F224" s="155">
        <v>0</v>
      </c>
      <c r="G224" s="85">
        <v>0</v>
      </c>
      <c r="H224" s="85">
        <v>0</v>
      </c>
      <c r="I224" s="85">
        <v>0</v>
      </c>
      <c r="J224" s="85">
        <v>0</v>
      </c>
      <c r="K224" s="85">
        <v>0</v>
      </c>
      <c r="L224" s="85">
        <v>0</v>
      </c>
      <c r="M224" s="31">
        <v>0</v>
      </c>
      <c r="N224" s="171">
        <f t="shared" si="50"/>
        <v>0</v>
      </c>
    </row>
    <row r="225" spans="1:14">
      <c r="A225" s="224"/>
      <c r="B225" s="220" t="s">
        <v>24</v>
      </c>
      <c r="C225" s="72">
        <v>26.67</v>
      </c>
      <c r="D225" s="72">
        <v>711.68</v>
      </c>
      <c r="E225" s="72">
        <v>648.95000000000005</v>
      </c>
      <c r="F225" s="155">
        <f>(D225-E225)/E225*100</f>
        <v>9.6663841590261033</v>
      </c>
      <c r="G225" s="72">
        <v>1887</v>
      </c>
      <c r="H225" s="72">
        <v>130257.60000000001</v>
      </c>
      <c r="I225" s="72">
        <v>139</v>
      </c>
      <c r="J225" s="72">
        <v>53.31</v>
      </c>
      <c r="K225" s="72">
        <v>315.95</v>
      </c>
      <c r="L225" s="72">
        <v>181.35</v>
      </c>
      <c r="M225" s="31">
        <f>(K225-L225)/L225*100</f>
        <v>74.221119382409711</v>
      </c>
      <c r="N225" s="171">
        <f t="shared" si="50"/>
        <v>5.7463978398555415</v>
      </c>
    </row>
    <row r="226" spans="1:14">
      <c r="A226" s="224"/>
      <c r="B226" s="220" t="s">
        <v>25</v>
      </c>
      <c r="C226" s="74">
        <v>504.28</v>
      </c>
      <c r="D226" s="74">
        <v>1859.9</v>
      </c>
      <c r="E226" s="74">
        <v>1638.06</v>
      </c>
      <c r="F226" s="155">
        <f>(D226-E226)/E226*100</f>
        <v>13.542849468273454</v>
      </c>
      <c r="G226" s="74">
        <v>222</v>
      </c>
      <c r="H226" s="74">
        <v>36112.11</v>
      </c>
      <c r="I226" s="79">
        <v>1019</v>
      </c>
      <c r="J226" s="72">
        <v>53.21</v>
      </c>
      <c r="K226" s="72">
        <v>816.71</v>
      </c>
      <c r="L226" s="79">
        <v>897.3</v>
      </c>
      <c r="M226" s="31">
        <f>(K226-L226)/L226*100</f>
        <v>-8.9813886102752623</v>
      </c>
      <c r="N226" s="171">
        <f t="shared" si="50"/>
        <v>6.5998713587665625</v>
      </c>
    </row>
    <row r="227" spans="1:14">
      <c r="A227" s="224"/>
      <c r="B227" s="220" t="s">
        <v>26</v>
      </c>
      <c r="C227" s="72">
        <v>1.84</v>
      </c>
      <c r="D227" s="72">
        <v>55.78</v>
      </c>
      <c r="E227" s="72">
        <v>43.2</v>
      </c>
      <c r="F227" s="155">
        <f>(D227-E227)/E227*100</f>
        <v>29.120370370370363</v>
      </c>
      <c r="G227" s="72">
        <v>2548</v>
      </c>
      <c r="H227" s="72">
        <v>284530.58</v>
      </c>
      <c r="I227" s="72">
        <v>12</v>
      </c>
      <c r="J227" s="85">
        <v>0</v>
      </c>
      <c r="K227" s="72">
        <v>1.17</v>
      </c>
      <c r="L227" s="72">
        <v>1.1499999999999999</v>
      </c>
      <c r="M227" s="31">
        <f>(K227-L227)/L227*100</f>
        <v>1.7391304347826104</v>
      </c>
      <c r="N227" s="171">
        <f t="shared" si="50"/>
        <v>0.29259381583702482</v>
      </c>
    </row>
    <row r="228" spans="1:14">
      <c r="A228" s="224"/>
      <c r="B228" s="220" t="s">
        <v>27</v>
      </c>
      <c r="C228" s="85">
        <v>0</v>
      </c>
      <c r="D228" s="72">
        <v>0.25230000000000002</v>
      </c>
      <c r="E228" s="72">
        <v>0.19</v>
      </c>
      <c r="F228" s="155">
        <f>(D228-E228)/E228*100</f>
        <v>32.789473684210535</v>
      </c>
      <c r="G228" s="72">
        <v>12</v>
      </c>
      <c r="H228" s="72">
        <v>1363.6</v>
      </c>
      <c r="I228" s="85">
        <v>0</v>
      </c>
      <c r="J228" s="85">
        <v>0</v>
      </c>
      <c r="K228" s="85">
        <v>0</v>
      </c>
      <c r="L228" s="85">
        <v>0</v>
      </c>
      <c r="M228" s="31">
        <v>0</v>
      </c>
      <c r="N228" s="171">
        <f t="shared" si="50"/>
        <v>1.0279220332830725E-2</v>
      </c>
    </row>
    <row r="229" spans="1:14">
      <c r="A229" s="224"/>
      <c r="B229" s="14" t="s">
        <v>28</v>
      </c>
      <c r="C229" s="85">
        <v>0</v>
      </c>
      <c r="D229" s="85">
        <v>0</v>
      </c>
      <c r="E229" s="85">
        <v>0</v>
      </c>
      <c r="F229" s="155">
        <v>0</v>
      </c>
      <c r="G229" s="85">
        <v>0</v>
      </c>
      <c r="H229" s="85">
        <v>0</v>
      </c>
      <c r="I229" s="85">
        <v>0</v>
      </c>
      <c r="J229" s="85">
        <v>0</v>
      </c>
      <c r="K229" s="85">
        <v>0</v>
      </c>
      <c r="L229" s="85">
        <v>0</v>
      </c>
      <c r="M229" s="31">
        <v>0</v>
      </c>
      <c r="N229" s="171">
        <f t="shared" si="50"/>
        <v>0</v>
      </c>
    </row>
    <row r="230" spans="1:14">
      <c r="A230" s="224"/>
      <c r="B230" s="14" t="s">
        <v>29</v>
      </c>
      <c r="C230" s="85">
        <v>0</v>
      </c>
      <c r="D230" s="85">
        <v>0</v>
      </c>
      <c r="E230" s="85">
        <v>0</v>
      </c>
      <c r="F230" s="155">
        <v>0</v>
      </c>
      <c r="G230" s="85">
        <v>0</v>
      </c>
      <c r="H230" s="85">
        <v>0</v>
      </c>
      <c r="I230" s="85">
        <v>0</v>
      </c>
      <c r="J230" s="85">
        <v>0</v>
      </c>
      <c r="K230" s="85">
        <v>0</v>
      </c>
      <c r="L230" s="85">
        <v>0</v>
      </c>
      <c r="M230" s="31">
        <v>0</v>
      </c>
      <c r="N230" s="171">
        <f t="shared" si="50"/>
        <v>0</v>
      </c>
    </row>
    <row r="231" spans="1:14">
      <c r="A231" s="224"/>
      <c r="B231" s="14" t="s">
        <v>30</v>
      </c>
      <c r="C231" s="85">
        <v>0</v>
      </c>
      <c r="D231" s="85">
        <v>0</v>
      </c>
      <c r="E231" s="85">
        <v>0</v>
      </c>
      <c r="F231" s="155">
        <v>0</v>
      </c>
      <c r="G231" s="85">
        <v>0</v>
      </c>
      <c r="H231" s="85">
        <v>0</v>
      </c>
      <c r="I231" s="85">
        <v>0</v>
      </c>
      <c r="J231" s="85">
        <v>0</v>
      </c>
      <c r="K231" s="85">
        <v>0</v>
      </c>
      <c r="L231" s="85">
        <v>0</v>
      </c>
      <c r="M231" s="31">
        <v>0</v>
      </c>
      <c r="N231" s="171">
        <f t="shared" si="50"/>
        <v>0</v>
      </c>
    </row>
    <row r="232" spans="1:14" ht="14.25" thickBot="1">
      <c r="A232" s="229"/>
      <c r="B232" s="35" t="s">
        <v>31</v>
      </c>
      <c r="C232" s="36">
        <f t="shared" ref="C232:L232" si="51">C220+C222+C223+C224+C225+C226+C227+C228</f>
        <v>537.79999999999995</v>
      </c>
      <c r="D232" s="36">
        <f>D220+D222+D223+D224+D225+D226+D227+D228</f>
        <v>2715.4723000000004</v>
      </c>
      <c r="E232" s="36">
        <f t="shared" si="51"/>
        <v>2399.2399999999998</v>
      </c>
      <c r="F232" s="218">
        <f>(D232-E232)/E232*100</f>
        <v>13.180519664560469</v>
      </c>
      <c r="G232" s="36">
        <f t="shared" si="51"/>
        <v>5727</v>
      </c>
      <c r="H232" s="36">
        <f t="shared" si="51"/>
        <v>529337.37</v>
      </c>
      <c r="I232" s="36">
        <f t="shared" si="51"/>
        <v>1209</v>
      </c>
      <c r="J232" s="36">
        <f t="shared" si="51"/>
        <v>111.41</v>
      </c>
      <c r="K232" s="36">
        <f t="shared" si="51"/>
        <v>1145.5900000000001</v>
      </c>
      <c r="L232" s="36">
        <f t="shared" si="51"/>
        <v>1094.5900000000001</v>
      </c>
      <c r="M232" s="36">
        <f t="shared" ref="M232" si="52">(K232-L232)/L232*100</f>
        <v>4.6592788167258963</v>
      </c>
      <c r="N232" s="214">
        <f t="shared" si="50"/>
        <v>1.5296948924769755</v>
      </c>
    </row>
    <row r="236" spans="1:14" s="57" customFormat="1" ht="18.75">
      <c r="A236" s="230" t="str">
        <f>A1</f>
        <v>2023年1-12月丹东市财产保险业务统计表</v>
      </c>
      <c r="B236" s="230"/>
      <c r="C236" s="230"/>
      <c r="D236" s="230"/>
      <c r="E236" s="230"/>
      <c r="F236" s="230"/>
      <c r="G236" s="230"/>
      <c r="H236" s="230"/>
      <c r="I236" s="230"/>
      <c r="J236" s="230"/>
      <c r="K236" s="230"/>
      <c r="L236" s="230"/>
      <c r="M236" s="230"/>
      <c r="N236" s="230"/>
    </row>
    <row r="237" spans="1:14" s="57" customFormat="1" ht="14.25" thickBot="1">
      <c r="B237" s="59" t="s">
        <v>0</v>
      </c>
      <c r="C237" s="58"/>
      <c r="D237" s="58"/>
      <c r="F237" s="154"/>
      <c r="G237" s="73" t="str">
        <f>G2</f>
        <v>（2023年12月）</v>
      </c>
      <c r="H237" s="58"/>
      <c r="I237" s="58"/>
      <c r="J237" s="58"/>
      <c r="K237" s="58"/>
      <c r="L237" s="59" t="s">
        <v>1</v>
      </c>
      <c r="N237" s="170"/>
    </row>
    <row r="238" spans="1:14" ht="13.5" customHeight="1">
      <c r="A238" s="226" t="s">
        <v>117</v>
      </c>
      <c r="B238" s="164" t="s">
        <v>3</v>
      </c>
      <c r="C238" s="231" t="s">
        <v>4</v>
      </c>
      <c r="D238" s="231"/>
      <c r="E238" s="231"/>
      <c r="F238" s="232"/>
      <c r="G238" s="231" t="s">
        <v>5</v>
      </c>
      <c r="H238" s="231"/>
      <c r="I238" s="231" t="s">
        <v>6</v>
      </c>
      <c r="J238" s="231"/>
      <c r="K238" s="231"/>
      <c r="L238" s="231"/>
      <c r="M238" s="231"/>
      <c r="N238" s="234" t="s">
        <v>7</v>
      </c>
    </row>
    <row r="239" spans="1:14">
      <c r="A239" s="224"/>
      <c r="B239" s="58" t="s">
        <v>8</v>
      </c>
      <c r="C239" s="233" t="s">
        <v>9</v>
      </c>
      <c r="D239" s="233" t="s">
        <v>10</v>
      </c>
      <c r="E239" s="233" t="s">
        <v>11</v>
      </c>
      <c r="F239" s="199" t="s">
        <v>12</v>
      </c>
      <c r="G239" s="233" t="s">
        <v>13</v>
      </c>
      <c r="H239" s="233" t="s">
        <v>14</v>
      </c>
      <c r="I239" s="220" t="s">
        <v>13</v>
      </c>
      <c r="J239" s="233" t="s">
        <v>15</v>
      </c>
      <c r="K239" s="233"/>
      <c r="L239" s="233"/>
      <c r="M239" s="221" t="s">
        <v>12</v>
      </c>
      <c r="N239" s="235"/>
    </row>
    <row r="240" spans="1:14">
      <c r="A240" s="227"/>
      <c r="B240" s="165" t="s">
        <v>16</v>
      </c>
      <c r="C240" s="233"/>
      <c r="D240" s="233"/>
      <c r="E240" s="233"/>
      <c r="F240" s="200" t="s">
        <v>17</v>
      </c>
      <c r="G240" s="233"/>
      <c r="H240" s="233"/>
      <c r="I240" s="33" t="s">
        <v>18</v>
      </c>
      <c r="J240" s="220" t="s">
        <v>9</v>
      </c>
      <c r="K240" s="220" t="s">
        <v>10</v>
      </c>
      <c r="L240" s="220" t="s">
        <v>11</v>
      </c>
      <c r="M240" s="222" t="s">
        <v>17</v>
      </c>
      <c r="N240" s="198" t="s">
        <v>17</v>
      </c>
    </row>
    <row r="241" spans="1:14" ht="14.25" customHeight="1">
      <c r="A241" s="223" t="s">
        <v>45</v>
      </c>
      <c r="B241" s="220" t="s">
        <v>19</v>
      </c>
      <c r="C241" s="32">
        <v>27.494301</v>
      </c>
      <c r="D241" s="32">
        <v>265.70542699999999</v>
      </c>
      <c r="E241" s="32">
        <v>338.59338500000001</v>
      </c>
      <c r="F241" s="155">
        <f>(D241-E241)/E241*100</f>
        <v>-21.52669285018667</v>
      </c>
      <c r="G241" s="31">
        <v>2210</v>
      </c>
      <c r="H241" s="31">
        <v>214223.76819999999</v>
      </c>
      <c r="I241" s="31">
        <v>510</v>
      </c>
      <c r="J241" s="31">
        <v>32.605401999999998</v>
      </c>
      <c r="K241" s="31">
        <v>365.12974200000002</v>
      </c>
      <c r="L241" s="31">
        <v>348.45467200000002</v>
      </c>
      <c r="M241" s="31">
        <f>(K241-L241)/L241*100</f>
        <v>4.7854344739564878</v>
      </c>
      <c r="N241" s="171">
        <f t="shared" ref="N241:N253" si="53">D241/D327*100</f>
        <v>0.25132646530230451</v>
      </c>
    </row>
    <row r="242" spans="1:14" ht="14.25" customHeight="1">
      <c r="A242" s="224"/>
      <c r="B242" s="220" t="s">
        <v>20</v>
      </c>
      <c r="C242" s="31">
        <v>9.5645450000000096</v>
      </c>
      <c r="D242" s="31">
        <v>85.304350999999997</v>
      </c>
      <c r="E242" s="31">
        <v>104.387186</v>
      </c>
      <c r="F242" s="155">
        <f>(D242-E242)/E242*100</f>
        <v>-18.280821364415363</v>
      </c>
      <c r="G242" s="31">
        <v>1050</v>
      </c>
      <c r="H242" s="31">
        <v>20960</v>
      </c>
      <c r="I242" s="31">
        <v>224</v>
      </c>
      <c r="J242" s="31">
        <v>21.697315</v>
      </c>
      <c r="K242" s="31">
        <v>154.77891700000001</v>
      </c>
      <c r="L242" s="31">
        <v>106.636037</v>
      </c>
      <c r="M242" s="31">
        <f>(K242-L242)/L242*100</f>
        <v>45.146914077461453</v>
      </c>
      <c r="N242" s="171">
        <f t="shared" si="53"/>
        <v>0.25348507731741754</v>
      </c>
    </row>
    <row r="243" spans="1:14" ht="14.25" customHeight="1">
      <c r="A243" s="224"/>
      <c r="B243" s="220" t="s">
        <v>21</v>
      </c>
      <c r="C243" s="31">
        <v>4.93886</v>
      </c>
      <c r="D243" s="31">
        <v>26.290762999999998</v>
      </c>
      <c r="E243" s="31">
        <v>24.856632999999999</v>
      </c>
      <c r="F243" s="155">
        <f>(D243-E243)/E243*100</f>
        <v>5.7696068490048509</v>
      </c>
      <c r="G243" s="31">
        <v>21</v>
      </c>
      <c r="H243" s="31">
        <v>52027.907556999999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171">
        <f t="shared" si="53"/>
        <v>0.53679626149556348</v>
      </c>
    </row>
    <row r="244" spans="1:14" ht="14.25" customHeight="1">
      <c r="A244" s="224"/>
      <c r="B244" s="220" t="s">
        <v>22</v>
      </c>
      <c r="C244" s="31">
        <v>0</v>
      </c>
      <c r="D244" s="31">
        <v>1.2847029999999999</v>
      </c>
      <c r="E244" s="31">
        <v>0.137651</v>
      </c>
      <c r="F244" s="155">
        <f>(D244-E244)/E244*100</f>
        <v>833.30451649461315</v>
      </c>
      <c r="G244" s="31">
        <v>4</v>
      </c>
      <c r="H244" s="31">
        <v>1771.114</v>
      </c>
      <c r="I244" s="31">
        <v>0</v>
      </c>
      <c r="J244" s="31">
        <v>0</v>
      </c>
      <c r="K244" s="31">
        <v>0</v>
      </c>
      <c r="L244" s="31">
        <v>0</v>
      </c>
      <c r="M244" s="31">
        <v>0</v>
      </c>
      <c r="N244" s="171">
        <f t="shared" si="53"/>
        <v>2.9751470468725796E-2</v>
      </c>
    </row>
    <row r="245" spans="1:14" ht="14.25" customHeight="1">
      <c r="A245" s="224"/>
      <c r="B245" s="220" t="s">
        <v>23</v>
      </c>
      <c r="C245" s="31">
        <v>0</v>
      </c>
      <c r="D245" s="31">
        <v>0</v>
      </c>
      <c r="E245" s="31">
        <v>0</v>
      </c>
      <c r="F245" s="155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171">
        <f t="shared" si="53"/>
        <v>0</v>
      </c>
    </row>
    <row r="246" spans="1:14" ht="14.25" customHeight="1">
      <c r="A246" s="224"/>
      <c r="B246" s="220" t="s">
        <v>24</v>
      </c>
      <c r="C246" s="31">
        <v>5.4337350000000004</v>
      </c>
      <c r="D246" s="31">
        <v>64.920107999999999</v>
      </c>
      <c r="E246" s="31">
        <v>51.560943999999999</v>
      </c>
      <c r="F246" s="155">
        <f>(D246-E246)/E246*100</f>
        <v>25.909463566066592</v>
      </c>
      <c r="G246" s="31">
        <v>178</v>
      </c>
      <c r="H246" s="31">
        <v>41402.400481999997</v>
      </c>
      <c r="I246" s="31">
        <v>10</v>
      </c>
      <c r="J246" s="31">
        <v>0.46189599999999997</v>
      </c>
      <c r="K246" s="31">
        <v>1.5724629999999999</v>
      </c>
      <c r="L246" s="31">
        <v>1.782537</v>
      </c>
      <c r="M246" s="31">
        <f>(K246-L246)/L246*100</f>
        <v>-11.785113015886912</v>
      </c>
      <c r="N246" s="171">
        <f t="shared" si="53"/>
        <v>0.52419172714476803</v>
      </c>
    </row>
    <row r="247" spans="1:14" ht="14.25" customHeight="1">
      <c r="A247" s="224"/>
      <c r="B247" s="220" t="s">
        <v>25</v>
      </c>
      <c r="C247" s="33">
        <v>0</v>
      </c>
      <c r="D247" s="33">
        <v>0</v>
      </c>
      <c r="E247" s="33">
        <v>0</v>
      </c>
      <c r="F247" s="155">
        <v>0</v>
      </c>
      <c r="G247" s="33">
        <v>0</v>
      </c>
      <c r="H247" s="33">
        <v>0</v>
      </c>
      <c r="I247" s="33">
        <v>0</v>
      </c>
      <c r="J247" s="31">
        <v>0</v>
      </c>
      <c r="K247" s="33">
        <v>0</v>
      </c>
      <c r="L247" s="33">
        <v>0</v>
      </c>
      <c r="M247" s="31">
        <v>0</v>
      </c>
      <c r="N247" s="171">
        <f t="shared" si="53"/>
        <v>0</v>
      </c>
    </row>
    <row r="248" spans="1:14" ht="14.25" customHeight="1">
      <c r="A248" s="224"/>
      <c r="B248" s="220" t="s">
        <v>26</v>
      </c>
      <c r="C248" s="31">
        <v>0.25581899999999902</v>
      </c>
      <c r="D248" s="31">
        <v>14.673830000000001</v>
      </c>
      <c r="E248" s="31">
        <v>11.401814</v>
      </c>
      <c r="F248" s="155">
        <f>(D248-E248)/E248*100</f>
        <v>28.69732833740316</v>
      </c>
      <c r="G248" s="31">
        <v>645</v>
      </c>
      <c r="H248" s="31">
        <v>78519.37</v>
      </c>
      <c r="I248" s="31">
        <v>7</v>
      </c>
      <c r="J248" s="31">
        <v>1.19009999999999E-2</v>
      </c>
      <c r="K248" s="31">
        <v>3.066478</v>
      </c>
      <c r="L248" s="31">
        <v>4.5887219999999997</v>
      </c>
      <c r="M248" s="31">
        <f t="shared" ref="M248" si="54">(K248-L248)/L248*100</f>
        <v>-33.173593867747918</v>
      </c>
      <c r="N248" s="171">
        <f t="shared" si="53"/>
        <v>7.6971529448616169E-2</v>
      </c>
    </row>
    <row r="249" spans="1:14" ht="14.25" customHeight="1">
      <c r="A249" s="224"/>
      <c r="B249" s="220" t="s">
        <v>27</v>
      </c>
      <c r="C249" s="31">
        <v>0</v>
      </c>
      <c r="D249" s="31">
        <v>0.95281400000000005</v>
      </c>
      <c r="E249" s="31">
        <v>9.4191350000000007</v>
      </c>
      <c r="F249" s="155">
        <f>(D249-E249)/E249*100</f>
        <v>-89.884272812737052</v>
      </c>
      <c r="G249" s="31">
        <v>2</v>
      </c>
      <c r="H249" s="31">
        <v>67.332203000000007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171">
        <f t="shared" si="53"/>
        <v>3.8819599850201246E-2</v>
      </c>
    </row>
    <row r="250" spans="1:14" ht="14.25" customHeight="1">
      <c r="A250" s="224"/>
      <c r="B250" s="14" t="s">
        <v>28</v>
      </c>
      <c r="C250" s="34">
        <v>0</v>
      </c>
      <c r="D250" s="34">
        <v>0</v>
      </c>
      <c r="E250" s="34">
        <v>0</v>
      </c>
      <c r="F250" s="155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1">
        <v>0</v>
      </c>
      <c r="N250" s="171">
        <f t="shared" si="53"/>
        <v>0</v>
      </c>
    </row>
    <row r="251" spans="1:14" ht="14.25" customHeight="1">
      <c r="A251" s="224"/>
      <c r="B251" s="14" t="s">
        <v>29</v>
      </c>
      <c r="C251" s="34">
        <v>0</v>
      </c>
      <c r="D251" s="34">
        <v>0</v>
      </c>
      <c r="E251" s="34">
        <v>9.4191350000000007</v>
      </c>
      <c r="F251" s="155">
        <f>(D251-E251)/E251*100</f>
        <v>-100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1">
        <v>0</v>
      </c>
      <c r="N251" s="171">
        <f t="shared" si="53"/>
        <v>0</v>
      </c>
    </row>
    <row r="252" spans="1:14" ht="14.25" customHeight="1">
      <c r="A252" s="224"/>
      <c r="B252" s="14" t="s">
        <v>30</v>
      </c>
      <c r="C252" s="34">
        <v>0</v>
      </c>
      <c r="D252" s="34">
        <v>0.95281400000000005</v>
      </c>
      <c r="E252" s="34">
        <v>0</v>
      </c>
      <c r="F252" s="155">
        <v>0</v>
      </c>
      <c r="G252" s="34">
        <v>2</v>
      </c>
      <c r="H252" s="34">
        <v>67.332203000000007</v>
      </c>
      <c r="I252" s="34">
        <v>0</v>
      </c>
      <c r="J252" s="34">
        <v>0</v>
      </c>
      <c r="K252" s="34">
        <v>0</v>
      </c>
      <c r="L252" s="34">
        <v>0</v>
      </c>
      <c r="M252" s="31">
        <v>0</v>
      </c>
      <c r="N252" s="171">
        <f t="shared" si="53"/>
        <v>6.6979796551238729E-2</v>
      </c>
    </row>
    <row r="253" spans="1:14" ht="14.25" customHeight="1" thickBot="1">
      <c r="A253" s="225"/>
      <c r="B253" s="15" t="s">
        <v>31</v>
      </c>
      <c r="C253" s="16">
        <f t="shared" ref="C253:L253" si="55">C241+C243+C244+C245+C246+C247+C248+C249</f>
        <v>38.122714999999999</v>
      </c>
      <c r="D253" s="16">
        <f t="shared" si="55"/>
        <v>373.8276449999999</v>
      </c>
      <c r="E253" s="16">
        <f>E241+E243+E244+E245+E246+E247+E248+E249</f>
        <v>435.969562</v>
      </c>
      <c r="F253" s="156">
        <f t="shared" ref="F253:F259" si="56">(D253-E253)/E253*100</f>
        <v>-14.25372833711728</v>
      </c>
      <c r="G253" s="16">
        <f t="shared" si="55"/>
        <v>3060</v>
      </c>
      <c r="H253" s="16">
        <f t="shared" si="55"/>
        <v>388011.89244200004</v>
      </c>
      <c r="I253" s="16">
        <f t="shared" si="55"/>
        <v>527</v>
      </c>
      <c r="J253" s="16">
        <f t="shared" si="55"/>
        <v>33.079199000000003</v>
      </c>
      <c r="K253" s="16">
        <f t="shared" si="55"/>
        <v>369.76868300000007</v>
      </c>
      <c r="L253" s="16">
        <f t="shared" si="55"/>
        <v>354.82593100000003</v>
      </c>
      <c r="M253" s="16">
        <f t="shared" ref="M253:M259" si="57">(K253-L253)/L253*100</f>
        <v>4.211290859686363</v>
      </c>
      <c r="N253" s="172">
        <f t="shared" si="53"/>
        <v>0.2105866589849566</v>
      </c>
    </row>
    <row r="254" spans="1:14" ht="14.25" thickTop="1">
      <c r="A254" s="228" t="s">
        <v>46</v>
      </c>
      <c r="B254" s="220" t="s">
        <v>19</v>
      </c>
      <c r="C254" s="137">
        <v>89.677599999999998</v>
      </c>
      <c r="D254" s="137">
        <v>1171.3039000000001</v>
      </c>
      <c r="E254" s="137">
        <v>1419.0126</v>
      </c>
      <c r="F254" s="155">
        <f t="shared" si="56"/>
        <v>-17.456413001547688</v>
      </c>
      <c r="G254" s="133">
        <v>3696</v>
      </c>
      <c r="H254" s="134">
        <v>763022.04390000005</v>
      </c>
      <c r="I254" s="132">
        <v>1577</v>
      </c>
      <c r="J254" s="132">
        <v>54.755299999999998</v>
      </c>
      <c r="K254" s="132">
        <v>870.66989999999998</v>
      </c>
      <c r="L254" s="132">
        <v>709.97839999999997</v>
      </c>
      <c r="M254" s="31">
        <f t="shared" si="57"/>
        <v>22.633294195992445</v>
      </c>
      <c r="N254" s="171">
        <f t="shared" ref="N254:N266" si="58">D254/D327*100</f>
        <v>1.1079174117952961</v>
      </c>
    </row>
    <row r="255" spans="1:14">
      <c r="A255" s="224"/>
      <c r="B255" s="220" t="s">
        <v>20</v>
      </c>
      <c r="C255" s="132">
        <v>21.3291</v>
      </c>
      <c r="D255" s="132">
        <v>281.07080000000002</v>
      </c>
      <c r="E255" s="132">
        <v>319.666</v>
      </c>
      <c r="F255" s="155">
        <f t="shared" si="56"/>
        <v>-12.073601821901603</v>
      </c>
      <c r="G255" s="135">
        <v>3573</v>
      </c>
      <c r="H255" s="136">
        <v>198467.12</v>
      </c>
      <c r="I255" s="132">
        <v>453</v>
      </c>
      <c r="J255" s="132">
        <v>18.170000000000002</v>
      </c>
      <c r="K255" s="132">
        <v>72.3</v>
      </c>
      <c r="L255" s="132">
        <v>60.35</v>
      </c>
      <c r="M255" s="31">
        <f t="shared" si="57"/>
        <v>19.801159900579943</v>
      </c>
      <c r="N255" s="171">
        <f t="shared" si="58"/>
        <v>0.835212420403602</v>
      </c>
    </row>
    <row r="256" spans="1:14">
      <c r="A256" s="224"/>
      <c r="B256" s="220" t="s">
        <v>21</v>
      </c>
      <c r="C256" s="132">
        <v>1.1321000000000001</v>
      </c>
      <c r="D256" s="132">
        <v>183.67359999999999</v>
      </c>
      <c r="E256" s="132">
        <v>170.38079999999999</v>
      </c>
      <c r="F256" s="155">
        <f t="shared" si="56"/>
        <v>7.8018180452257528</v>
      </c>
      <c r="G256" s="132">
        <v>4</v>
      </c>
      <c r="H256" s="23">
        <v>297949.46100000001</v>
      </c>
      <c r="I256" s="132">
        <v>19</v>
      </c>
      <c r="J256" s="132">
        <v>1.1647000000000001</v>
      </c>
      <c r="K256" s="132">
        <v>28.1692</v>
      </c>
      <c r="L256" s="132">
        <v>27.317900000000002</v>
      </c>
      <c r="M256" s="31">
        <f t="shared" si="57"/>
        <v>3.1162717485604614</v>
      </c>
      <c r="N256" s="171">
        <f t="shared" si="58"/>
        <v>3.750187920199636</v>
      </c>
    </row>
    <row r="257" spans="1:14">
      <c r="A257" s="224"/>
      <c r="B257" s="220" t="s">
        <v>22</v>
      </c>
      <c r="C257" s="132">
        <v>0.12770000000000001</v>
      </c>
      <c r="D257" s="132">
        <v>1.4117</v>
      </c>
      <c r="E257" s="132">
        <v>2.0165000000000002</v>
      </c>
      <c r="F257" s="155">
        <f t="shared" si="56"/>
        <v>-29.992561368708166</v>
      </c>
      <c r="G257" s="132">
        <v>35</v>
      </c>
      <c r="H257" s="132">
        <v>10637.8</v>
      </c>
      <c r="I257" s="132">
        <v>11</v>
      </c>
      <c r="J257" s="132">
        <v>0</v>
      </c>
      <c r="K257" s="132">
        <v>3.3210000000000002</v>
      </c>
      <c r="L257" s="132">
        <v>2.1524999999999999</v>
      </c>
      <c r="M257" s="31">
        <f t="shared" si="57"/>
        <v>54.285714285714306</v>
      </c>
      <c r="N257" s="171">
        <f t="shared" si="58"/>
        <v>3.2692498469062657E-2</v>
      </c>
    </row>
    <row r="258" spans="1:14">
      <c r="A258" s="224"/>
      <c r="B258" s="220" t="s">
        <v>23</v>
      </c>
      <c r="C258" s="132">
        <v>0</v>
      </c>
      <c r="D258" s="132">
        <v>5.7027999999999999</v>
      </c>
      <c r="E258" s="132">
        <v>4.9246999999999996</v>
      </c>
      <c r="F258" s="155">
        <f t="shared" si="56"/>
        <v>15.799947204905889</v>
      </c>
      <c r="G258" s="132">
        <v>0</v>
      </c>
      <c r="H258" s="132">
        <v>8060</v>
      </c>
      <c r="I258" s="132">
        <v>0</v>
      </c>
      <c r="J258" s="132">
        <v>0</v>
      </c>
      <c r="K258" s="132">
        <v>0</v>
      </c>
      <c r="L258" s="132">
        <v>1.2426999999999999</v>
      </c>
      <c r="M258" s="31">
        <f t="shared" si="57"/>
        <v>-100</v>
      </c>
      <c r="N258" s="171">
        <f t="shared" si="58"/>
        <v>1.1495353697105304</v>
      </c>
    </row>
    <row r="259" spans="1:14">
      <c r="A259" s="224"/>
      <c r="B259" s="220" t="s">
        <v>24</v>
      </c>
      <c r="C259" s="132">
        <v>27.344000000000001</v>
      </c>
      <c r="D259" s="132">
        <v>283.4264</v>
      </c>
      <c r="E259" s="132">
        <v>286.51920000000001</v>
      </c>
      <c r="F259" s="155">
        <f t="shared" si="56"/>
        <v>-1.0794390044367048</v>
      </c>
      <c r="G259" s="132">
        <v>53</v>
      </c>
      <c r="H259" s="132">
        <v>301531.34999999998</v>
      </c>
      <c r="I259" s="132">
        <v>160</v>
      </c>
      <c r="J259" s="132">
        <v>58.819099999999999</v>
      </c>
      <c r="K259" s="132">
        <v>58.819099999999999</v>
      </c>
      <c r="L259" s="132">
        <v>179.714</v>
      </c>
      <c r="M259" s="31">
        <f t="shared" si="57"/>
        <v>-67.270719031349813</v>
      </c>
      <c r="N259" s="171">
        <f t="shared" si="58"/>
        <v>2.2885016478164806</v>
      </c>
    </row>
    <row r="260" spans="1:14">
      <c r="A260" s="224"/>
      <c r="B260" s="220" t="s">
        <v>25</v>
      </c>
      <c r="C260" s="132">
        <v>0</v>
      </c>
      <c r="D260" s="132">
        <v>0</v>
      </c>
      <c r="E260" s="132">
        <v>0</v>
      </c>
      <c r="F260" s="155">
        <v>0</v>
      </c>
      <c r="G260" s="132">
        <v>0</v>
      </c>
      <c r="H260" s="132">
        <v>0</v>
      </c>
      <c r="I260" s="132">
        <v>0</v>
      </c>
      <c r="J260" s="132">
        <v>0</v>
      </c>
      <c r="K260" s="132">
        <v>0</v>
      </c>
      <c r="L260" s="132">
        <v>0</v>
      </c>
      <c r="M260" s="31">
        <v>0</v>
      </c>
      <c r="N260" s="171">
        <f t="shared" si="58"/>
        <v>0</v>
      </c>
    </row>
    <row r="261" spans="1:14">
      <c r="A261" s="224"/>
      <c r="B261" s="220" t="s">
        <v>26</v>
      </c>
      <c r="C261" s="132">
        <v>0.16070000000000001</v>
      </c>
      <c r="D261" s="132">
        <v>9.1227999999999998</v>
      </c>
      <c r="E261" s="132">
        <v>11.8551</v>
      </c>
      <c r="F261" s="155">
        <f>(D261-E261)/E261*100</f>
        <v>-23.04746480417711</v>
      </c>
      <c r="G261" s="132">
        <v>64</v>
      </c>
      <c r="H261" s="132">
        <v>29112.19</v>
      </c>
      <c r="I261" s="132">
        <v>4</v>
      </c>
      <c r="J261" s="132">
        <v>0</v>
      </c>
      <c r="K261" s="132">
        <v>5.9504999999999999</v>
      </c>
      <c r="L261" s="132">
        <v>10.011900000000001</v>
      </c>
      <c r="M261" s="31">
        <f>(K261-L261)/L261*100</f>
        <v>-40.565726785125705</v>
      </c>
      <c r="N261" s="171">
        <f t="shared" si="58"/>
        <v>4.7853618915704728E-2</v>
      </c>
    </row>
    <row r="262" spans="1:14">
      <c r="A262" s="224"/>
      <c r="B262" s="220" t="s">
        <v>27</v>
      </c>
      <c r="C262" s="41">
        <v>0</v>
      </c>
      <c r="D262" s="41">
        <v>6.0258000000000003</v>
      </c>
      <c r="E262" s="29">
        <v>2.0310000000000001</v>
      </c>
      <c r="F262" s="155">
        <f>(D262-E262)/E262*100</f>
        <v>196.69128508124075</v>
      </c>
      <c r="G262" s="41">
        <v>0</v>
      </c>
      <c r="H262" s="41">
        <v>425.822</v>
      </c>
      <c r="I262" s="132">
        <v>0</v>
      </c>
      <c r="J262" s="132">
        <v>0</v>
      </c>
      <c r="K262" s="132">
        <v>0</v>
      </c>
      <c r="L262" s="132">
        <v>0</v>
      </c>
      <c r="M262" s="31">
        <v>0</v>
      </c>
      <c r="N262" s="171">
        <f t="shared" si="58"/>
        <v>0.24550347158767885</v>
      </c>
    </row>
    <row r="263" spans="1:14">
      <c r="A263" s="224"/>
      <c r="B263" s="14" t="s">
        <v>28</v>
      </c>
      <c r="C263" s="132">
        <v>0</v>
      </c>
      <c r="D263" s="132">
        <v>0</v>
      </c>
      <c r="E263" s="34">
        <v>0</v>
      </c>
      <c r="F263" s="155">
        <v>0</v>
      </c>
      <c r="G263" s="132">
        <v>0</v>
      </c>
      <c r="H263" s="132">
        <v>0</v>
      </c>
      <c r="I263" s="132">
        <v>0</v>
      </c>
      <c r="J263" s="132">
        <v>0</v>
      </c>
      <c r="K263" s="132">
        <v>0</v>
      </c>
      <c r="L263" s="132">
        <v>0</v>
      </c>
      <c r="M263" s="31">
        <v>0</v>
      </c>
      <c r="N263" s="171">
        <f t="shared" si="58"/>
        <v>0</v>
      </c>
    </row>
    <row r="264" spans="1:14">
      <c r="A264" s="224"/>
      <c r="B264" s="14" t="s">
        <v>29</v>
      </c>
      <c r="C264" s="41">
        <v>0</v>
      </c>
      <c r="D264" s="41">
        <v>0</v>
      </c>
      <c r="E264" s="41">
        <v>0</v>
      </c>
      <c r="F264" s="155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31">
        <v>0</v>
      </c>
      <c r="N264" s="171">
        <f t="shared" si="58"/>
        <v>0</v>
      </c>
    </row>
    <row r="265" spans="1:14">
      <c r="A265" s="224"/>
      <c r="B265" s="14" t="s">
        <v>30</v>
      </c>
      <c r="C265" s="41">
        <v>0</v>
      </c>
      <c r="D265" s="41">
        <v>6.0258000000000003</v>
      </c>
      <c r="E265" s="41">
        <v>0</v>
      </c>
      <c r="F265" s="155">
        <v>0</v>
      </c>
      <c r="G265" s="41">
        <v>0</v>
      </c>
      <c r="H265" s="41">
        <v>425.822</v>
      </c>
      <c r="I265" s="41">
        <v>0</v>
      </c>
      <c r="J265" s="41">
        <v>0</v>
      </c>
      <c r="K265" s="41">
        <v>0</v>
      </c>
      <c r="L265" s="41">
        <v>0</v>
      </c>
      <c r="M265" s="31">
        <v>0</v>
      </c>
      <c r="N265" s="171">
        <f t="shared" si="58"/>
        <v>0.42359459250016729</v>
      </c>
    </row>
    <row r="266" spans="1:14" ht="14.25" thickBot="1">
      <c r="A266" s="225"/>
      <c r="B266" s="15" t="s">
        <v>31</v>
      </c>
      <c r="C266" s="16">
        <f>C254+C256+C257+C258+C259+C260+C261+C262</f>
        <v>118.4421</v>
      </c>
      <c r="D266" s="16">
        <f t="shared" ref="D266:L266" si="59">D254+D256+D257+D258+D259+D260+D261+D262</f>
        <v>1660.6670000000004</v>
      </c>
      <c r="E266" s="16">
        <f t="shared" si="59"/>
        <v>1896.7398999999998</v>
      </c>
      <c r="F266" s="156">
        <f>(D266-E266)/E266*100</f>
        <v>-12.446245265362924</v>
      </c>
      <c r="G266" s="16">
        <f t="shared" si="59"/>
        <v>3852</v>
      </c>
      <c r="H266" s="16">
        <f>H254+H256+H257+H258+H259+H260+H261+H262</f>
        <v>1410738.6668999998</v>
      </c>
      <c r="I266" s="16">
        <f t="shared" si="59"/>
        <v>1771</v>
      </c>
      <c r="J266" s="16">
        <f t="shared" si="59"/>
        <v>114.73910000000001</v>
      </c>
      <c r="K266" s="16">
        <f t="shared" si="59"/>
        <v>966.92970000000014</v>
      </c>
      <c r="L266" s="16">
        <f t="shared" si="59"/>
        <v>930.41740000000004</v>
      </c>
      <c r="M266" s="16">
        <f>(K266-L266)/L266*100</f>
        <v>3.9242924734640701</v>
      </c>
      <c r="N266" s="172">
        <f t="shared" si="58"/>
        <v>0.93549613008575405</v>
      </c>
    </row>
    <row r="267" spans="1:14" ht="14.25" thickTop="1">
      <c r="A267" s="228" t="s">
        <v>47</v>
      </c>
      <c r="B267" s="18" t="s">
        <v>19</v>
      </c>
      <c r="C267" s="212">
        <v>-0.154</v>
      </c>
      <c r="D267" s="212">
        <v>243.10550000000001</v>
      </c>
      <c r="E267" s="212">
        <v>503.94</v>
      </c>
      <c r="F267" s="210">
        <f>(D267-E267)/E267*100</f>
        <v>-51.759038774457281</v>
      </c>
      <c r="G267" s="217">
        <v>0</v>
      </c>
      <c r="H267" s="212">
        <v>235562.53760000001</v>
      </c>
      <c r="I267" s="217">
        <v>0</v>
      </c>
      <c r="J267" s="217">
        <v>0</v>
      </c>
      <c r="K267" s="217">
        <v>0</v>
      </c>
      <c r="L267" s="217">
        <v>0</v>
      </c>
      <c r="M267" s="111">
        <v>0</v>
      </c>
      <c r="N267" s="173">
        <f t="shared" ref="N267:N279" si="60">D267/D327*100</f>
        <v>0.22994955993333702</v>
      </c>
    </row>
    <row r="268" spans="1:14">
      <c r="A268" s="224"/>
      <c r="B268" s="220" t="s">
        <v>20</v>
      </c>
      <c r="C268" s="132">
        <v>0</v>
      </c>
      <c r="D268" s="132">
        <v>66.69</v>
      </c>
      <c r="E268" s="72">
        <v>180.33</v>
      </c>
      <c r="F268" s="12">
        <f>(D268-E268)/E268*100</f>
        <v>-63.017800698719014</v>
      </c>
      <c r="G268" s="132">
        <v>0</v>
      </c>
      <c r="H268" s="132">
        <v>0</v>
      </c>
      <c r="I268" s="132">
        <v>0</v>
      </c>
      <c r="J268" s="132">
        <v>0</v>
      </c>
      <c r="K268" s="132">
        <v>0</v>
      </c>
      <c r="L268" s="132">
        <v>0</v>
      </c>
      <c r="M268" s="31">
        <v>0</v>
      </c>
      <c r="N268" s="171">
        <f t="shared" si="60"/>
        <v>0.19817183541198943</v>
      </c>
    </row>
    <row r="269" spans="1:14">
      <c r="A269" s="224"/>
      <c r="B269" s="220" t="s">
        <v>21</v>
      </c>
      <c r="C269" s="132">
        <v>0</v>
      </c>
      <c r="D269" s="132">
        <v>0</v>
      </c>
      <c r="E269" s="72">
        <v>0.28000000000000003</v>
      </c>
      <c r="F269" s="12">
        <f>(D269-E269)/E269*100</f>
        <v>-100</v>
      </c>
      <c r="G269" s="132">
        <v>0</v>
      </c>
      <c r="H269" s="132">
        <v>0</v>
      </c>
      <c r="I269" s="132">
        <v>0</v>
      </c>
      <c r="J269" s="132">
        <v>0</v>
      </c>
      <c r="K269" s="132">
        <v>0</v>
      </c>
      <c r="L269" s="132">
        <v>0</v>
      </c>
      <c r="M269" s="31">
        <v>0</v>
      </c>
      <c r="N269" s="171">
        <f t="shared" si="60"/>
        <v>0</v>
      </c>
    </row>
    <row r="270" spans="1:14">
      <c r="A270" s="224"/>
      <c r="B270" s="220" t="s">
        <v>22</v>
      </c>
      <c r="C270" s="132">
        <v>0</v>
      </c>
      <c r="D270" s="72">
        <v>1.2999999999999999E-2</v>
      </c>
      <c r="E270" s="72">
        <v>0.19</v>
      </c>
      <c r="F270" s="12">
        <f>(D270-E270)/E270*100</f>
        <v>-93.157894736842096</v>
      </c>
      <c r="G270" s="132">
        <v>0</v>
      </c>
      <c r="H270" s="72">
        <v>73</v>
      </c>
      <c r="I270" s="132">
        <v>0</v>
      </c>
      <c r="J270" s="132">
        <v>0</v>
      </c>
      <c r="K270" s="132">
        <v>0</v>
      </c>
      <c r="L270" s="132">
        <v>0</v>
      </c>
      <c r="M270" s="31">
        <v>0</v>
      </c>
      <c r="N270" s="171">
        <f t="shared" si="60"/>
        <v>3.0105722185862053E-4</v>
      </c>
    </row>
    <row r="271" spans="1:14">
      <c r="A271" s="224"/>
      <c r="B271" s="220" t="s">
        <v>23</v>
      </c>
      <c r="C271" s="132">
        <v>0</v>
      </c>
      <c r="D271" s="132">
        <v>0</v>
      </c>
      <c r="E271" s="72">
        <v>0</v>
      </c>
      <c r="F271" s="12">
        <v>0</v>
      </c>
      <c r="G271" s="132">
        <v>0</v>
      </c>
      <c r="H271" s="132">
        <v>0</v>
      </c>
      <c r="I271" s="132">
        <v>0</v>
      </c>
      <c r="J271" s="132">
        <v>0</v>
      </c>
      <c r="K271" s="132">
        <v>0</v>
      </c>
      <c r="L271" s="132">
        <v>0</v>
      </c>
      <c r="M271" s="31">
        <v>0</v>
      </c>
      <c r="N271" s="171">
        <f t="shared" si="60"/>
        <v>0</v>
      </c>
    </row>
    <row r="272" spans="1:14">
      <c r="A272" s="224"/>
      <c r="B272" s="220" t="s">
        <v>24</v>
      </c>
      <c r="C272" s="132">
        <v>0</v>
      </c>
      <c r="D272" s="72">
        <v>2.3679999999999999</v>
      </c>
      <c r="E272" s="72">
        <v>4.28</v>
      </c>
      <c r="F272" s="12">
        <f>(D272-E272)/E272*100</f>
        <v>-44.672897196261694</v>
      </c>
      <c r="G272" s="132">
        <v>0</v>
      </c>
      <c r="H272" s="207">
        <v>4599.8999999999996</v>
      </c>
      <c r="I272" s="132">
        <v>0</v>
      </c>
      <c r="J272" s="132">
        <v>0</v>
      </c>
      <c r="K272" s="132">
        <v>0</v>
      </c>
      <c r="L272" s="132">
        <v>0</v>
      </c>
      <c r="M272" s="31">
        <v>0</v>
      </c>
      <c r="N272" s="171">
        <f t="shared" si="60"/>
        <v>1.912020863980711E-2</v>
      </c>
    </row>
    <row r="273" spans="1:14">
      <c r="A273" s="224"/>
      <c r="B273" s="220" t="s">
        <v>25</v>
      </c>
      <c r="C273" s="132">
        <v>0</v>
      </c>
      <c r="D273" s="132">
        <v>0</v>
      </c>
      <c r="E273" s="74">
        <v>0</v>
      </c>
      <c r="F273" s="12">
        <v>0</v>
      </c>
      <c r="G273" s="132">
        <v>0</v>
      </c>
      <c r="H273" s="132">
        <v>0</v>
      </c>
      <c r="I273" s="132">
        <v>0</v>
      </c>
      <c r="J273" s="132">
        <v>0</v>
      </c>
      <c r="K273" s="132">
        <v>0</v>
      </c>
      <c r="L273" s="132">
        <v>0</v>
      </c>
      <c r="M273" s="31">
        <v>0</v>
      </c>
      <c r="N273" s="171">
        <f t="shared" si="60"/>
        <v>0</v>
      </c>
    </row>
    <row r="274" spans="1:14">
      <c r="A274" s="224"/>
      <c r="B274" s="220" t="s">
        <v>26</v>
      </c>
      <c r="C274" s="132">
        <v>0</v>
      </c>
      <c r="D274" s="72">
        <v>7.8152999999999997</v>
      </c>
      <c r="E274" s="72">
        <v>11.77</v>
      </c>
      <c r="F274" s="12">
        <f>(D274-E274)/E274*100</f>
        <v>-33.599830076465594</v>
      </c>
      <c r="G274" s="132">
        <v>0</v>
      </c>
      <c r="H274" s="72">
        <v>16209.38</v>
      </c>
      <c r="I274" s="132">
        <v>0</v>
      </c>
      <c r="J274" s="132">
        <v>0</v>
      </c>
      <c r="K274" s="132">
        <v>0</v>
      </c>
      <c r="L274" s="132">
        <v>0</v>
      </c>
      <c r="M274" s="31">
        <v>0</v>
      </c>
      <c r="N274" s="171">
        <f t="shared" si="60"/>
        <v>4.099513174813732E-2</v>
      </c>
    </row>
    <row r="275" spans="1:14">
      <c r="A275" s="224"/>
      <c r="B275" s="220" t="s">
        <v>27</v>
      </c>
      <c r="C275" s="132">
        <v>0</v>
      </c>
      <c r="D275" s="132">
        <v>0</v>
      </c>
      <c r="E275" s="72">
        <v>0</v>
      </c>
      <c r="F275" s="12">
        <v>0</v>
      </c>
      <c r="G275" s="132">
        <v>0</v>
      </c>
      <c r="H275" s="132">
        <v>0</v>
      </c>
      <c r="I275" s="132">
        <v>0</v>
      </c>
      <c r="J275" s="132">
        <v>0</v>
      </c>
      <c r="K275" s="132">
        <v>0</v>
      </c>
      <c r="L275" s="132">
        <v>0</v>
      </c>
      <c r="M275" s="31">
        <v>0</v>
      </c>
      <c r="N275" s="171">
        <f t="shared" si="60"/>
        <v>0</v>
      </c>
    </row>
    <row r="276" spans="1:14">
      <c r="A276" s="224"/>
      <c r="B276" s="14" t="s">
        <v>28</v>
      </c>
      <c r="C276" s="132">
        <v>0</v>
      </c>
      <c r="D276" s="132">
        <v>0</v>
      </c>
      <c r="E276" s="75">
        <v>0</v>
      </c>
      <c r="F276" s="12">
        <v>0</v>
      </c>
      <c r="G276" s="132">
        <v>0</v>
      </c>
      <c r="H276" s="132">
        <v>0</v>
      </c>
      <c r="I276" s="132">
        <v>0</v>
      </c>
      <c r="J276" s="132">
        <v>0</v>
      </c>
      <c r="K276" s="132">
        <v>0</v>
      </c>
      <c r="L276" s="132">
        <v>0</v>
      </c>
      <c r="M276" s="31">
        <v>0</v>
      </c>
      <c r="N276" s="171">
        <f t="shared" si="60"/>
        <v>0</v>
      </c>
    </row>
    <row r="277" spans="1:14">
      <c r="A277" s="224"/>
      <c r="B277" s="14" t="s">
        <v>29</v>
      </c>
      <c r="C277" s="132">
        <v>0</v>
      </c>
      <c r="D277" s="132">
        <v>0</v>
      </c>
      <c r="E277" s="75">
        <v>0</v>
      </c>
      <c r="F277" s="12">
        <v>0</v>
      </c>
      <c r="G277" s="132">
        <v>0</v>
      </c>
      <c r="H277" s="132">
        <v>0</v>
      </c>
      <c r="I277" s="132">
        <v>0</v>
      </c>
      <c r="J277" s="132">
        <v>0</v>
      </c>
      <c r="K277" s="132">
        <v>0</v>
      </c>
      <c r="L277" s="132">
        <v>0</v>
      </c>
      <c r="M277" s="31">
        <v>0</v>
      </c>
      <c r="N277" s="171">
        <f t="shared" si="60"/>
        <v>0</v>
      </c>
    </row>
    <row r="278" spans="1:14">
      <c r="A278" s="224"/>
      <c r="B278" s="14" t="s">
        <v>30</v>
      </c>
      <c r="C278" s="132">
        <v>0</v>
      </c>
      <c r="D278" s="132">
        <v>0</v>
      </c>
      <c r="E278" s="75">
        <v>0</v>
      </c>
      <c r="F278" s="12">
        <v>0</v>
      </c>
      <c r="G278" s="132">
        <v>0</v>
      </c>
      <c r="H278" s="132">
        <v>0</v>
      </c>
      <c r="I278" s="132">
        <v>0</v>
      </c>
      <c r="J278" s="132">
        <v>0</v>
      </c>
      <c r="K278" s="132">
        <v>0</v>
      </c>
      <c r="L278" s="132">
        <v>0</v>
      </c>
      <c r="M278" s="31">
        <v>0</v>
      </c>
      <c r="N278" s="171">
        <f t="shared" si="60"/>
        <v>0</v>
      </c>
    </row>
    <row r="279" spans="1:14" ht="14.25" thickBot="1">
      <c r="A279" s="229"/>
      <c r="B279" s="35" t="s">
        <v>31</v>
      </c>
      <c r="C279" s="36">
        <f>C267+C269+C270+C271+C272+C273+C274+C275</f>
        <v>-0.154</v>
      </c>
      <c r="D279" s="36">
        <f t="shared" ref="D279:L279" si="61">D267+D269+D270+D271+D272+D273+D274+D275</f>
        <v>253.30180000000001</v>
      </c>
      <c r="E279" s="36">
        <v>520.45999999999992</v>
      </c>
      <c r="F279" s="218">
        <f>(D279-E279)/E279*100</f>
        <v>-51.331168581639311</v>
      </c>
      <c r="G279" s="36">
        <f t="shared" si="61"/>
        <v>0</v>
      </c>
      <c r="H279" s="36">
        <f t="shared" si="61"/>
        <v>256444.81760000001</v>
      </c>
      <c r="I279" s="36">
        <f t="shared" si="61"/>
        <v>0</v>
      </c>
      <c r="J279" s="36">
        <f t="shared" si="61"/>
        <v>0</v>
      </c>
      <c r="K279" s="36">
        <f t="shared" si="61"/>
        <v>0</v>
      </c>
      <c r="L279" s="36">
        <f t="shared" si="61"/>
        <v>0</v>
      </c>
      <c r="M279" s="36">
        <v>0</v>
      </c>
      <c r="N279" s="214">
        <f t="shared" si="60"/>
        <v>0.14269137258930031</v>
      </c>
    </row>
    <row r="280" spans="1:14">
      <c r="A280" s="64"/>
      <c r="B280" s="65"/>
      <c r="C280" s="66"/>
      <c r="D280" s="66"/>
      <c r="E280" s="66"/>
      <c r="F280" s="161"/>
      <c r="G280" s="66"/>
      <c r="H280" s="66"/>
      <c r="I280" s="66"/>
      <c r="J280" s="66"/>
      <c r="K280" s="66"/>
      <c r="L280" s="66"/>
      <c r="M280" s="66"/>
      <c r="N280" s="154"/>
    </row>
    <row r="281" spans="1:14">
      <c r="A281" s="86"/>
      <c r="B281" s="86"/>
      <c r="C281" s="86"/>
      <c r="D281" s="86"/>
      <c r="E281" s="86"/>
      <c r="F281" s="162"/>
      <c r="G281" s="86"/>
      <c r="H281" s="86"/>
      <c r="I281" s="86"/>
      <c r="J281" s="86"/>
      <c r="K281" s="86"/>
      <c r="L281" s="86"/>
      <c r="M281" s="86"/>
      <c r="N281" s="162"/>
    </row>
    <row r="282" spans="1:14">
      <c r="A282" s="86"/>
      <c r="B282" s="86"/>
      <c r="C282" s="86"/>
      <c r="D282" s="86"/>
      <c r="E282" s="86"/>
      <c r="F282" s="162"/>
      <c r="G282" s="86"/>
      <c r="H282" s="86"/>
      <c r="I282" s="86"/>
      <c r="J282" s="86"/>
      <c r="K282" s="86"/>
      <c r="L282" s="86"/>
      <c r="M282" s="86"/>
      <c r="N282" s="162"/>
    </row>
    <row r="283" spans="1:14" ht="18.75">
      <c r="A283" s="230" t="str">
        <f>A1</f>
        <v>2023年1-12月丹东市财产保险业务统计表</v>
      </c>
      <c r="B283" s="230"/>
      <c r="C283" s="230"/>
      <c r="D283" s="230"/>
      <c r="E283" s="230"/>
      <c r="F283" s="230"/>
      <c r="G283" s="230"/>
      <c r="H283" s="230"/>
      <c r="I283" s="230"/>
      <c r="J283" s="230"/>
      <c r="K283" s="230"/>
      <c r="L283" s="230"/>
      <c r="M283" s="230"/>
      <c r="N283" s="230"/>
    </row>
    <row r="284" spans="1:14" ht="14.25" thickBot="1">
      <c r="A284" s="57"/>
      <c r="B284" s="59" t="s">
        <v>0</v>
      </c>
      <c r="C284" s="58"/>
      <c r="D284" s="58"/>
      <c r="E284" s="57"/>
      <c r="F284" s="154"/>
      <c r="G284" s="73" t="str">
        <f>G2</f>
        <v>（2023年12月）</v>
      </c>
      <c r="H284" s="58"/>
      <c r="I284" s="58"/>
      <c r="J284" s="58"/>
      <c r="K284" s="58"/>
      <c r="L284" s="59" t="s">
        <v>1</v>
      </c>
      <c r="M284" s="57"/>
      <c r="N284" s="170"/>
    </row>
    <row r="285" spans="1:14" ht="13.5" customHeight="1">
      <c r="A285" s="226" t="s">
        <v>117</v>
      </c>
      <c r="B285" s="164" t="s">
        <v>3</v>
      </c>
      <c r="C285" s="231" t="s">
        <v>4</v>
      </c>
      <c r="D285" s="231"/>
      <c r="E285" s="231"/>
      <c r="F285" s="232"/>
      <c r="G285" s="231" t="s">
        <v>5</v>
      </c>
      <c r="H285" s="231"/>
      <c r="I285" s="231" t="s">
        <v>6</v>
      </c>
      <c r="J285" s="231"/>
      <c r="K285" s="231"/>
      <c r="L285" s="231"/>
      <c r="M285" s="231"/>
      <c r="N285" s="234" t="s">
        <v>7</v>
      </c>
    </row>
    <row r="286" spans="1:14">
      <c r="A286" s="224"/>
      <c r="B286" s="58" t="s">
        <v>8</v>
      </c>
      <c r="C286" s="233" t="s">
        <v>9</v>
      </c>
      <c r="D286" s="233" t="s">
        <v>10</v>
      </c>
      <c r="E286" s="233" t="s">
        <v>11</v>
      </c>
      <c r="F286" s="199" t="s">
        <v>12</v>
      </c>
      <c r="G286" s="233" t="s">
        <v>13</v>
      </c>
      <c r="H286" s="233" t="s">
        <v>14</v>
      </c>
      <c r="I286" s="220" t="s">
        <v>13</v>
      </c>
      <c r="J286" s="233" t="s">
        <v>15</v>
      </c>
      <c r="K286" s="233"/>
      <c r="L286" s="233"/>
      <c r="M286" s="221" t="s">
        <v>12</v>
      </c>
      <c r="N286" s="235"/>
    </row>
    <row r="287" spans="1:14">
      <c r="A287" s="227"/>
      <c r="B287" s="165" t="s">
        <v>16</v>
      </c>
      <c r="C287" s="233"/>
      <c r="D287" s="233"/>
      <c r="E287" s="233"/>
      <c r="F287" s="200" t="s">
        <v>17</v>
      </c>
      <c r="G287" s="233"/>
      <c r="H287" s="233"/>
      <c r="I287" s="33" t="s">
        <v>18</v>
      </c>
      <c r="J287" s="220" t="s">
        <v>9</v>
      </c>
      <c r="K287" s="220" t="s">
        <v>10</v>
      </c>
      <c r="L287" s="220" t="s">
        <v>11</v>
      </c>
      <c r="M287" s="222" t="s">
        <v>17</v>
      </c>
      <c r="N287" s="198" t="s">
        <v>17</v>
      </c>
    </row>
    <row r="288" spans="1:14" ht="14.25" customHeight="1">
      <c r="A288" s="224" t="s">
        <v>118</v>
      </c>
      <c r="B288" s="220" t="s">
        <v>19</v>
      </c>
      <c r="C288" s="19">
        <v>34.15</v>
      </c>
      <c r="D288" s="19">
        <v>270.49</v>
      </c>
      <c r="E288" s="19">
        <v>299.2</v>
      </c>
      <c r="F288" s="12">
        <f>(D288-E288)/E288*100</f>
        <v>-9.5955882352941106</v>
      </c>
      <c r="G288" s="20">
        <v>1471</v>
      </c>
      <c r="H288" s="20">
        <v>165614.59789999999</v>
      </c>
      <c r="I288" s="20">
        <v>158</v>
      </c>
      <c r="J288" s="20">
        <v>1.2</v>
      </c>
      <c r="K288" s="20">
        <v>202.95</v>
      </c>
      <c r="L288" s="20">
        <v>147.21</v>
      </c>
      <c r="M288" s="31">
        <f>(K288-L288)/L288*100</f>
        <v>37.864275524760529</v>
      </c>
      <c r="N288" s="171">
        <f t="shared" ref="N288:N300" si="62">D288/D327*100</f>
        <v>0.25585211550692322</v>
      </c>
    </row>
    <row r="289" spans="1:14" ht="14.25" customHeight="1">
      <c r="A289" s="224"/>
      <c r="B289" s="220" t="s">
        <v>20</v>
      </c>
      <c r="C289" s="20">
        <v>6.24</v>
      </c>
      <c r="D289" s="20">
        <v>55.81</v>
      </c>
      <c r="E289" s="20">
        <v>101.15</v>
      </c>
      <c r="F289" s="12">
        <f>(D289-E289)/E289*100</f>
        <v>-44.824518042511123</v>
      </c>
      <c r="G289" s="20">
        <v>0</v>
      </c>
      <c r="H289" s="20">
        <v>7580</v>
      </c>
      <c r="I289" s="20">
        <v>63</v>
      </c>
      <c r="J289" s="20">
        <v>0.34</v>
      </c>
      <c r="K289" s="20">
        <v>53.62</v>
      </c>
      <c r="L289" s="20">
        <v>72.63</v>
      </c>
      <c r="M289" s="31">
        <f>(K289-L289)/L289*100</f>
        <v>-26.173757400523201</v>
      </c>
      <c r="N289" s="171">
        <f t="shared" si="62"/>
        <v>0.16584150748752635</v>
      </c>
    </row>
    <row r="290" spans="1:14" ht="14.25" customHeight="1">
      <c r="A290" s="224"/>
      <c r="B290" s="220" t="s">
        <v>21</v>
      </c>
      <c r="C290" s="20">
        <v>0</v>
      </c>
      <c r="D290" s="20">
        <v>7.54</v>
      </c>
      <c r="E290" s="20">
        <v>10.58</v>
      </c>
      <c r="F290" s="12">
        <f>(D290-E290)/E290*100</f>
        <v>-28.733459357277884</v>
      </c>
      <c r="G290" s="20">
        <v>4</v>
      </c>
      <c r="H290" s="20">
        <v>3119.4843999999998</v>
      </c>
      <c r="I290" s="20">
        <v>0</v>
      </c>
      <c r="J290" s="20">
        <v>0</v>
      </c>
      <c r="K290" s="20">
        <v>0</v>
      </c>
      <c r="L290" s="20">
        <v>0.56000000000000005</v>
      </c>
      <c r="M290" s="31">
        <v>0</v>
      </c>
      <c r="N290" s="171">
        <f t="shared" si="62"/>
        <v>0.1539492715246244</v>
      </c>
    </row>
    <row r="291" spans="1:14" ht="14.25" customHeight="1">
      <c r="A291" s="224"/>
      <c r="B291" s="220" t="s">
        <v>22</v>
      </c>
      <c r="C291" s="20">
        <v>0</v>
      </c>
      <c r="D291" s="20">
        <v>1.59</v>
      </c>
      <c r="E291" s="20">
        <v>0</v>
      </c>
      <c r="F291" s="12">
        <v>0</v>
      </c>
      <c r="G291" s="20">
        <v>84</v>
      </c>
      <c r="H291" s="20">
        <v>7826.64</v>
      </c>
      <c r="I291" s="20">
        <v>1</v>
      </c>
      <c r="J291" s="20">
        <v>0.17</v>
      </c>
      <c r="K291" s="20">
        <v>0</v>
      </c>
      <c r="L291" s="20">
        <v>0</v>
      </c>
      <c r="M291" s="31">
        <v>0</v>
      </c>
      <c r="N291" s="171">
        <f t="shared" si="62"/>
        <v>3.6821614058092818E-2</v>
      </c>
    </row>
    <row r="292" spans="1:14" ht="14.25" customHeight="1">
      <c r="A292" s="224"/>
      <c r="B292" s="220" t="s">
        <v>23</v>
      </c>
      <c r="C292" s="20">
        <v>0</v>
      </c>
      <c r="D292" s="20">
        <v>0</v>
      </c>
      <c r="E292" s="20">
        <v>0</v>
      </c>
      <c r="F292" s="12">
        <v>0</v>
      </c>
      <c r="G292" s="20">
        <v>0</v>
      </c>
      <c r="H292" s="20">
        <v>0</v>
      </c>
      <c r="I292" s="20">
        <v>0</v>
      </c>
      <c r="J292" s="20">
        <v>0</v>
      </c>
      <c r="K292" s="20">
        <v>0</v>
      </c>
      <c r="L292" s="20">
        <v>0</v>
      </c>
      <c r="M292" s="31">
        <v>0</v>
      </c>
      <c r="N292" s="171">
        <f t="shared" si="62"/>
        <v>0</v>
      </c>
    </row>
    <row r="293" spans="1:14" ht="14.25" customHeight="1">
      <c r="A293" s="224"/>
      <c r="B293" s="220" t="s">
        <v>24</v>
      </c>
      <c r="C293" s="20">
        <v>0.22</v>
      </c>
      <c r="D293" s="20">
        <v>24.2</v>
      </c>
      <c r="E293" s="20">
        <v>20.23</v>
      </c>
      <c r="F293" s="12">
        <f>(D293-E293)/E293*100</f>
        <v>19.624320316361832</v>
      </c>
      <c r="G293" s="20">
        <v>49</v>
      </c>
      <c r="H293" s="20">
        <v>30182.227500000001</v>
      </c>
      <c r="I293" s="20">
        <v>7</v>
      </c>
      <c r="J293" s="20">
        <v>0</v>
      </c>
      <c r="K293" s="20">
        <v>1</v>
      </c>
      <c r="L293" s="20">
        <v>0.44</v>
      </c>
      <c r="M293" s="31">
        <f>(K293-L293)/L293*100</f>
        <v>127.27272727272729</v>
      </c>
      <c r="N293" s="171">
        <f t="shared" si="62"/>
        <v>0.19540078086289361</v>
      </c>
    </row>
    <row r="294" spans="1:14" ht="14.25" customHeight="1">
      <c r="A294" s="224"/>
      <c r="B294" s="220" t="s">
        <v>25</v>
      </c>
      <c r="C294" s="20">
        <v>0</v>
      </c>
      <c r="D294" s="20">
        <v>0</v>
      </c>
      <c r="E294" s="20">
        <v>0</v>
      </c>
      <c r="F294" s="12">
        <v>0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31">
        <v>0</v>
      </c>
      <c r="N294" s="171">
        <f t="shared" si="62"/>
        <v>0</v>
      </c>
    </row>
    <row r="295" spans="1:14" ht="14.25" customHeight="1">
      <c r="A295" s="224"/>
      <c r="B295" s="220" t="s">
        <v>26</v>
      </c>
      <c r="C295" s="20">
        <v>3.2</v>
      </c>
      <c r="D295" s="20">
        <v>111.6</v>
      </c>
      <c r="E295" s="20">
        <v>65.7</v>
      </c>
      <c r="F295" s="12">
        <f>(D295-E295)/E295*100</f>
        <v>69.863013698630112</v>
      </c>
      <c r="G295" s="20">
        <v>825</v>
      </c>
      <c r="H295" s="20">
        <v>105426.87</v>
      </c>
      <c r="I295" s="20">
        <v>17</v>
      </c>
      <c r="J295" s="20">
        <v>0</v>
      </c>
      <c r="K295" s="20">
        <v>44.58</v>
      </c>
      <c r="L295" s="20">
        <v>4.28</v>
      </c>
      <c r="M295" s="31">
        <f t="shared" ref="M295" si="63">(K295-L295)/L295*100</f>
        <v>941.58878504672896</v>
      </c>
      <c r="N295" s="171">
        <f t="shared" si="62"/>
        <v>0.58539745154915679</v>
      </c>
    </row>
    <row r="296" spans="1:14" ht="14.25" customHeight="1">
      <c r="A296" s="224"/>
      <c r="B296" s="220" t="s">
        <v>27</v>
      </c>
      <c r="C296" s="20">
        <v>0</v>
      </c>
      <c r="D296" s="31">
        <v>1</v>
      </c>
      <c r="E296" s="31">
        <v>8</v>
      </c>
      <c r="F296" s="12">
        <f>(D296-E296)/E296*100</f>
        <v>-87.5</v>
      </c>
      <c r="G296" s="31">
        <v>3</v>
      </c>
      <c r="H296" s="31">
        <v>67.313800000000001</v>
      </c>
      <c r="I296" s="20">
        <v>0</v>
      </c>
      <c r="J296" s="20">
        <v>0</v>
      </c>
      <c r="K296" s="20">
        <v>0</v>
      </c>
      <c r="L296" s="20">
        <v>0</v>
      </c>
      <c r="M296" s="31">
        <v>0</v>
      </c>
      <c r="N296" s="171">
        <f t="shared" si="62"/>
        <v>4.0742054430561725E-2</v>
      </c>
    </row>
    <row r="297" spans="1:14" ht="14.25" customHeight="1">
      <c r="A297" s="224"/>
      <c r="B297" s="14" t="s">
        <v>28</v>
      </c>
      <c r="C297" s="20">
        <v>0</v>
      </c>
      <c r="D297" s="20">
        <v>0</v>
      </c>
      <c r="E297" s="20">
        <v>0</v>
      </c>
      <c r="F297" s="12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0</v>
      </c>
      <c r="L297" s="20">
        <v>0</v>
      </c>
      <c r="M297" s="31">
        <v>0</v>
      </c>
      <c r="N297" s="171">
        <f t="shared" si="62"/>
        <v>0</v>
      </c>
    </row>
    <row r="298" spans="1:14" ht="14.25" customHeight="1">
      <c r="A298" s="224"/>
      <c r="B298" s="14" t="s">
        <v>29</v>
      </c>
      <c r="C298" s="20">
        <v>0</v>
      </c>
      <c r="D298" s="20">
        <v>0</v>
      </c>
      <c r="E298" s="40">
        <v>0.33</v>
      </c>
      <c r="F298" s="12">
        <f>(D298-E298)/E298*100</f>
        <v>-100</v>
      </c>
      <c r="G298" s="20">
        <v>0</v>
      </c>
      <c r="H298" s="20">
        <v>0</v>
      </c>
      <c r="I298" s="20">
        <v>0</v>
      </c>
      <c r="J298" s="20">
        <v>0</v>
      </c>
      <c r="K298" s="20">
        <v>0</v>
      </c>
      <c r="L298" s="20">
        <v>0</v>
      </c>
      <c r="M298" s="31">
        <v>0</v>
      </c>
      <c r="N298" s="171">
        <f t="shared" si="62"/>
        <v>0</v>
      </c>
    </row>
    <row r="299" spans="1:14" ht="14.25" customHeight="1">
      <c r="A299" s="224"/>
      <c r="B299" s="14" t="s">
        <v>30</v>
      </c>
      <c r="C299" s="20">
        <v>0</v>
      </c>
      <c r="D299" s="31">
        <v>1</v>
      </c>
      <c r="E299" s="31">
        <v>8</v>
      </c>
      <c r="F299" s="12">
        <f>(D299-E299)/E299*100</f>
        <v>-87.5</v>
      </c>
      <c r="G299" s="31">
        <v>3</v>
      </c>
      <c r="H299" s="31">
        <v>67.313800000000001</v>
      </c>
      <c r="I299" s="20">
        <v>0</v>
      </c>
      <c r="J299" s="20">
        <v>0</v>
      </c>
      <c r="K299" s="20">
        <v>0</v>
      </c>
      <c r="L299" s="20">
        <v>0</v>
      </c>
      <c r="M299" s="31">
        <v>0</v>
      </c>
      <c r="N299" s="171">
        <f t="shared" si="62"/>
        <v>7.0296822413649179E-2</v>
      </c>
    </row>
    <row r="300" spans="1:14" ht="14.25" customHeight="1" thickBot="1">
      <c r="A300" s="225"/>
      <c r="B300" s="15" t="s">
        <v>31</v>
      </c>
      <c r="C300" s="16">
        <f>C288+C290+C291+C292+C293+C294+C295+C296</f>
        <v>37.57</v>
      </c>
      <c r="D300" s="16">
        <f t="shared" ref="D300:E300" si="64">D288+D290+D291+D292+D293+D294+D295+D296</f>
        <v>416.41999999999996</v>
      </c>
      <c r="E300" s="16">
        <f t="shared" si="64"/>
        <v>403.71</v>
      </c>
      <c r="F300" s="17">
        <f>(D300-E300)/E300*100</f>
        <v>3.1482995219340566</v>
      </c>
      <c r="G300" s="16">
        <f t="shared" ref="G300:L300" si="65">G288+G290+G291+G292+G293+G294+G295+G296</f>
        <v>2436</v>
      </c>
      <c r="H300" s="16">
        <f t="shared" si="65"/>
        <v>312237.1336</v>
      </c>
      <c r="I300" s="16">
        <f t="shared" si="65"/>
        <v>183</v>
      </c>
      <c r="J300" s="16">
        <f t="shared" si="65"/>
        <v>1.3699999999999999</v>
      </c>
      <c r="K300" s="16">
        <f t="shared" si="65"/>
        <v>248.52999999999997</v>
      </c>
      <c r="L300" s="16">
        <f t="shared" si="65"/>
        <v>152.49</v>
      </c>
      <c r="M300" s="16">
        <f>(K300-L300)/L300*100</f>
        <v>62.981179093711035</v>
      </c>
      <c r="N300" s="172">
        <f t="shared" si="62"/>
        <v>0.2345800202510856</v>
      </c>
    </row>
    <row r="301" spans="1:14" ht="14.25" thickTop="1">
      <c r="A301" s="224" t="s">
        <v>48</v>
      </c>
      <c r="B301" s="220" t="s">
        <v>19</v>
      </c>
      <c r="C301" s="20">
        <v>0</v>
      </c>
      <c r="D301" s="20">
        <v>0</v>
      </c>
      <c r="E301" s="32">
        <v>50.97</v>
      </c>
      <c r="F301" s="26">
        <f>(D301-E301)/E301*100</f>
        <v>-100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171">
        <f t="shared" ref="N301:N313" si="66">D301/D327*100</f>
        <v>0</v>
      </c>
    </row>
    <row r="302" spans="1:14">
      <c r="A302" s="224"/>
      <c r="B302" s="220" t="s">
        <v>20</v>
      </c>
      <c r="C302" s="20">
        <v>0</v>
      </c>
      <c r="D302" s="20">
        <v>0</v>
      </c>
      <c r="E302" s="31">
        <v>0</v>
      </c>
      <c r="F302" s="12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171">
        <f t="shared" si="66"/>
        <v>0</v>
      </c>
    </row>
    <row r="303" spans="1:14">
      <c r="A303" s="224"/>
      <c r="B303" s="220" t="s">
        <v>21</v>
      </c>
      <c r="C303" s="20">
        <v>0</v>
      </c>
      <c r="D303" s="20">
        <v>0</v>
      </c>
      <c r="E303" s="31">
        <v>0</v>
      </c>
      <c r="F303" s="12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171">
        <f t="shared" si="66"/>
        <v>0</v>
      </c>
    </row>
    <row r="304" spans="1:14">
      <c r="A304" s="224"/>
      <c r="B304" s="220" t="s">
        <v>22</v>
      </c>
      <c r="C304" s="20">
        <v>0</v>
      </c>
      <c r="D304" s="20">
        <v>0</v>
      </c>
      <c r="E304" s="31">
        <v>0.21</v>
      </c>
      <c r="F304" s="12">
        <f>(D304-E304)/E304*100</f>
        <v>-100</v>
      </c>
      <c r="G304" s="20">
        <v>0</v>
      </c>
      <c r="H304" s="20">
        <v>0</v>
      </c>
      <c r="I304" s="20">
        <v>0</v>
      </c>
      <c r="J304" s="20">
        <v>0</v>
      </c>
      <c r="K304" s="20">
        <v>0</v>
      </c>
      <c r="L304" s="20">
        <v>0</v>
      </c>
      <c r="M304" s="20">
        <v>0</v>
      </c>
      <c r="N304" s="171">
        <f t="shared" si="66"/>
        <v>0</v>
      </c>
    </row>
    <row r="305" spans="1:14">
      <c r="A305" s="224"/>
      <c r="B305" s="220" t="s">
        <v>23</v>
      </c>
      <c r="C305" s="20">
        <v>0</v>
      </c>
      <c r="D305" s="20">
        <v>0</v>
      </c>
      <c r="E305" s="31">
        <v>0</v>
      </c>
      <c r="F305" s="12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171">
        <f t="shared" si="66"/>
        <v>0</v>
      </c>
    </row>
    <row r="306" spans="1:14">
      <c r="A306" s="224"/>
      <c r="B306" s="220" t="s">
        <v>24</v>
      </c>
      <c r="C306" s="20">
        <v>0</v>
      </c>
      <c r="D306" s="20">
        <v>0</v>
      </c>
      <c r="E306" s="31">
        <v>2.93</v>
      </c>
      <c r="F306" s="12">
        <f>(D306-E306)/E306*100</f>
        <v>-100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171">
        <f t="shared" si="66"/>
        <v>0</v>
      </c>
    </row>
    <row r="307" spans="1:14">
      <c r="A307" s="224"/>
      <c r="B307" s="220" t="s">
        <v>25</v>
      </c>
      <c r="C307" s="20">
        <v>0</v>
      </c>
      <c r="D307" s="20">
        <v>0</v>
      </c>
      <c r="E307" s="33">
        <v>0</v>
      </c>
      <c r="F307" s="12">
        <v>0</v>
      </c>
      <c r="G307" s="20">
        <v>0</v>
      </c>
      <c r="H307" s="20">
        <v>0</v>
      </c>
      <c r="I307" s="20">
        <v>0</v>
      </c>
      <c r="J307" s="20">
        <v>0</v>
      </c>
      <c r="K307" s="20">
        <v>0</v>
      </c>
      <c r="L307" s="20">
        <v>0</v>
      </c>
      <c r="M307" s="20">
        <v>0</v>
      </c>
      <c r="N307" s="171">
        <f t="shared" si="66"/>
        <v>0</v>
      </c>
    </row>
    <row r="308" spans="1:14">
      <c r="A308" s="224"/>
      <c r="B308" s="220" t="s">
        <v>26</v>
      </c>
      <c r="C308" s="20">
        <v>0</v>
      </c>
      <c r="D308" s="20">
        <v>0</v>
      </c>
      <c r="E308" s="31">
        <v>0.96</v>
      </c>
      <c r="F308" s="12">
        <f>(D308-E308)/E308*100</f>
        <v>-100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171">
        <f t="shared" si="66"/>
        <v>0</v>
      </c>
    </row>
    <row r="309" spans="1:14">
      <c r="A309" s="224"/>
      <c r="B309" s="220" t="s">
        <v>27</v>
      </c>
      <c r="C309" s="20">
        <v>0</v>
      </c>
      <c r="D309" s="20">
        <v>0</v>
      </c>
      <c r="E309" s="31">
        <v>2.41</v>
      </c>
      <c r="F309" s="12">
        <f>(D309-E309)/E309*100</f>
        <v>-100</v>
      </c>
      <c r="G309" s="20">
        <v>0</v>
      </c>
      <c r="H309" s="20">
        <v>0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171">
        <f t="shared" si="66"/>
        <v>0</v>
      </c>
    </row>
    <row r="310" spans="1:14">
      <c r="A310" s="224"/>
      <c r="B310" s="14" t="s">
        <v>28</v>
      </c>
      <c r="C310" s="20">
        <v>0</v>
      </c>
      <c r="D310" s="20">
        <v>0</v>
      </c>
      <c r="E310" s="34">
        <v>0</v>
      </c>
      <c r="F310" s="12">
        <v>0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171">
        <f t="shared" si="66"/>
        <v>0</v>
      </c>
    </row>
    <row r="311" spans="1:14">
      <c r="A311" s="224"/>
      <c r="B311" s="14" t="s">
        <v>29</v>
      </c>
      <c r="C311" s="20">
        <v>0</v>
      </c>
      <c r="D311" s="20">
        <v>0</v>
      </c>
      <c r="E311" s="34">
        <v>0</v>
      </c>
      <c r="F311" s="12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171">
        <f t="shared" si="66"/>
        <v>0</v>
      </c>
    </row>
    <row r="312" spans="1:14">
      <c r="A312" s="224"/>
      <c r="B312" s="14" t="s">
        <v>30</v>
      </c>
      <c r="C312" s="20">
        <v>0</v>
      </c>
      <c r="D312" s="20">
        <v>0</v>
      </c>
      <c r="E312" s="34">
        <v>2.41</v>
      </c>
      <c r="F312" s="12">
        <f t="shared" ref="F312:F317" si="67">(D312-E312)/E312*100</f>
        <v>-100</v>
      </c>
      <c r="G312" s="20">
        <v>0</v>
      </c>
      <c r="H312" s="20">
        <v>0</v>
      </c>
      <c r="I312" s="20">
        <v>0</v>
      </c>
      <c r="J312" s="20">
        <v>0</v>
      </c>
      <c r="K312" s="20">
        <v>0</v>
      </c>
      <c r="L312" s="20">
        <v>0</v>
      </c>
      <c r="M312" s="20">
        <v>0</v>
      </c>
      <c r="N312" s="171">
        <f t="shared" si="66"/>
        <v>0</v>
      </c>
    </row>
    <row r="313" spans="1:14" ht="14.25" thickBot="1">
      <c r="A313" s="225"/>
      <c r="B313" s="15" t="s">
        <v>31</v>
      </c>
      <c r="C313" s="16">
        <f>C301+C303+C304+C305+C306+C307+C308+C309</f>
        <v>0</v>
      </c>
      <c r="D313" s="16">
        <f t="shared" ref="D313" si="68">D301+D303+D304+D305+D306+D307+D308+D309</f>
        <v>0</v>
      </c>
      <c r="E313" s="16">
        <v>57.480000000000004</v>
      </c>
      <c r="F313" s="17">
        <f t="shared" si="67"/>
        <v>-100</v>
      </c>
      <c r="G313" s="16">
        <f t="shared" ref="G313:L313" si="69">G301+G303+G304+G305+G306+G307+G308+G309</f>
        <v>0</v>
      </c>
      <c r="H313" s="16">
        <f t="shared" si="69"/>
        <v>0</v>
      </c>
      <c r="I313" s="16">
        <f t="shared" si="69"/>
        <v>0</v>
      </c>
      <c r="J313" s="16">
        <f t="shared" si="69"/>
        <v>0</v>
      </c>
      <c r="K313" s="16">
        <f t="shared" si="69"/>
        <v>0</v>
      </c>
      <c r="L313" s="16">
        <f t="shared" si="69"/>
        <v>0</v>
      </c>
      <c r="M313" s="16" t="e">
        <f>(K313-L313)/L313*100</f>
        <v>#DIV/0!</v>
      </c>
      <c r="N313" s="172">
        <f t="shared" si="66"/>
        <v>0</v>
      </c>
    </row>
    <row r="314" spans="1:14" ht="14.25" thickTop="1">
      <c r="A314" s="224" t="s">
        <v>95</v>
      </c>
      <c r="B314" s="220" t="s">
        <v>19</v>
      </c>
      <c r="C314" s="32">
        <v>45.72</v>
      </c>
      <c r="D314" s="32">
        <v>575.77</v>
      </c>
      <c r="E314" s="32">
        <v>830.41</v>
      </c>
      <c r="F314" s="26">
        <f t="shared" si="67"/>
        <v>-30.664370612107273</v>
      </c>
      <c r="G314" s="31">
        <v>4983</v>
      </c>
      <c r="H314" s="31">
        <v>820693.58</v>
      </c>
      <c r="I314" s="31">
        <v>932</v>
      </c>
      <c r="J314" s="31">
        <v>30.6</v>
      </c>
      <c r="K314" s="31">
        <v>518</v>
      </c>
      <c r="L314" s="31">
        <v>478.8</v>
      </c>
      <c r="M314" s="32">
        <f>(K314-L314)/L314*100</f>
        <v>8.187134502923973</v>
      </c>
      <c r="N314" s="171">
        <f t="shared" ref="N314:N326" si="70">D314/D327*100</f>
        <v>0.54461152924478229</v>
      </c>
    </row>
    <row r="315" spans="1:14">
      <c r="A315" s="224"/>
      <c r="B315" s="220" t="s">
        <v>20</v>
      </c>
      <c r="C315" s="31">
        <v>1.759999999999998</v>
      </c>
      <c r="D315" s="31">
        <v>45.519999999999982</v>
      </c>
      <c r="E315" s="31">
        <v>232.01</v>
      </c>
      <c r="F315" s="12">
        <f t="shared" si="67"/>
        <v>-80.380156027757437</v>
      </c>
      <c r="G315" s="31">
        <v>557</v>
      </c>
      <c r="H315" s="31">
        <v>11140</v>
      </c>
      <c r="I315" s="31">
        <v>200</v>
      </c>
      <c r="J315" s="31">
        <v>2.1</v>
      </c>
      <c r="K315" s="31">
        <v>89</v>
      </c>
      <c r="L315" s="31">
        <v>181.9</v>
      </c>
      <c r="M315" s="31">
        <f>(K315-L315)/L315*100</f>
        <v>-51.072017592083562</v>
      </c>
      <c r="N315" s="171">
        <f t="shared" si="70"/>
        <v>0.13526438668396695</v>
      </c>
    </row>
    <row r="316" spans="1:14">
      <c r="A316" s="224"/>
      <c r="B316" s="220" t="s">
        <v>21</v>
      </c>
      <c r="C316" s="31">
        <v>0</v>
      </c>
      <c r="D316" s="31">
        <v>10.580000000000002</v>
      </c>
      <c r="E316" s="31">
        <v>9.1700000000000017</v>
      </c>
      <c r="F316" s="12">
        <f t="shared" si="67"/>
        <v>15.376226826608505</v>
      </c>
      <c r="G316" s="31">
        <v>4</v>
      </c>
      <c r="H316" s="31">
        <v>55681.97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171">
        <f t="shared" si="70"/>
        <v>0.21601900434091861</v>
      </c>
    </row>
    <row r="317" spans="1:14">
      <c r="A317" s="224"/>
      <c r="B317" s="220" t="s">
        <v>22</v>
      </c>
      <c r="C317" s="31">
        <v>0.05</v>
      </c>
      <c r="D317" s="31">
        <v>1.1900000000000002</v>
      </c>
      <c r="E317" s="31">
        <v>0.71899999999999997</v>
      </c>
      <c r="F317" s="12">
        <f t="shared" si="67"/>
        <v>65.507649513212826</v>
      </c>
      <c r="G317" s="31">
        <v>118</v>
      </c>
      <c r="H317" s="31">
        <v>14500</v>
      </c>
      <c r="I317" s="31">
        <v>4</v>
      </c>
      <c r="J317" s="31">
        <v>0.28999999999999998</v>
      </c>
      <c r="K317" s="31">
        <v>0.6</v>
      </c>
      <c r="L317" s="31">
        <v>1.34</v>
      </c>
      <c r="M317" s="31">
        <f t="shared" ref="M317:M321" si="71">(K317-L317)/L317*100</f>
        <v>-55.223880597014926</v>
      </c>
      <c r="N317" s="171">
        <f t="shared" si="70"/>
        <v>2.7558314923981416E-2</v>
      </c>
    </row>
    <row r="318" spans="1:14">
      <c r="A318" s="224"/>
      <c r="B318" s="220" t="s">
        <v>23</v>
      </c>
      <c r="C318" s="31">
        <v>0</v>
      </c>
      <c r="D318" s="31">
        <v>0</v>
      </c>
      <c r="E318" s="31">
        <v>0</v>
      </c>
      <c r="F318" s="12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171">
        <f t="shared" si="70"/>
        <v>0</v>
      </c>
    </row>
    <row r="319" spans="1:14">
      <c r="A319" s="224"/>
      <c r="B319" s="220" t="s">
        <v>24</v>
      </c>
      <c r="C319" s="31">
        <v>0.05</v>
      </c>
      <c r="D319" s="31">
        <v>103.46</v>
      </c>
      <c r="E319" s="31">
        <v>41.88</v>
      </c>
      <c r="F319" s="12">
        <f>(D319-E319)/E319*100</f>
        <v>147.03915950334286</v>
      </c>
      <c r="G319" s="31">
        <v>308</v>
      </c>
      <c r="H319" s="31">
        <v>64167</v>
      </c>
      <c r="I319" s="31">
        <v>5</v>
      </c>
      <c r="J319" s="31">
        <v>1.5</v>
      </c>
      <c r="K319" s="31">
        <v>6</v>
      </c>
      <c r="L319" s="31">
        <v>1.56</v>
      </c>
      <c r="M319" s="31">
        <f t="shared" si="71"/>
        <v>284.61538461538458</v>
      </c>
      <c r="N319" s="171">
        <f t="shared" si="70"/>
        <v>0.83537871025103194</v>
      </c>
    </row>
    <row r="320" spans="1:14">
      <c r="A320" s="224"/>
      <c r="B320" s="220" t="s">
        <v>25</v>
      </c>
      <c r="C320" s="31">
        <v>0</v>
      </c>
      <c r="D320" s="31">
        <v>0</v>
      </c>
      <c r="E320" s="31">
        <v>0</v>
      </c>
      <c r="F320" s="12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171">
        <f t="shared" si="70"/>
        <v>0</v>
      </c>
    </row>
    <row r="321" spans="1:14">
      <c r="A321" s="224"/>
      <c r="B321" s="220" t="s">
        <v>26</v>
      </c>
      <c r="C321" s="31">
        <v>5.74</v>
      </c>
      <c r="D321" s="31">
        <v>53.31</v>
      </c>
      <c r="E321" s="31">
        <v>63.53</v>
      </c>
      <c r="F321" s="12">
        <f>(D321-E321)/E321*100</f>
        <v>-16.086888084369587</v>
      </c>
      <c r="G321" s="31">
        <v>2287</v>
      </c>
      <c r="H321" s="31">
        <v>234665.15000000002</v>
      </c>
      <c r="I321" s="31">
        <v>190</v>
      </c>
      <c r="J321" s="31">
        <v>0.72</v>
      </c>
      <c r="K321" s="31">
        <v>28</v>
      </c>
      <c r="L321" s="31">
        <v>16.13</v>
      </c>
      <c r="M321" s="31">
        <f t="shared" si="71"/>
        <v>73.589584624922509</v>
      </c>
      <c r="N321" s="171">
        <f t="shared" si="70"/>
        <v>0.27963743854915368</v>
      </c>
    </row>
    <row r="322" spans="1:14">
      <c r="A322" s="224"/>
      <c r="B322" s="220" t="s">
        <v>27</v>
      </c>
      <c r="C322" s="31">
        <v>0</v>
      </c>
      <c r="D322" s="31">
        <v>6.8999999999999995</v>
      </c>
      <c r="E322" s="31">
        <v>2.02</v>
      </c>
      <c r="F322" s="12">
        <f>(D322-E322)/E322*100</f>
        <v>241.58415841584153</v>
      </c>
      <c r="G322" s="31">
        <v>2</v>
      </c>
      <c r="H322" s="31">
        <v>7459.2300000000005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171">
        <f t="shared" si="70"/>
        <v>0.28112017557087587</v>
      </c>
    </row>
    <row r="323" spans="1:14">
      <c r="A323" s="224"/>
      <c r="B323" s="14" t="s">
        <v>28</v>
      </c>
      <c r="C323" s="31">
        <v>0</v>
      </c>
      <c r="D323" s="31">
        <v>0</v>
      </c>
      <c r="E323" s="31">
        <v>0</v>
      </c>
      <c r="F323" s="12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171">
        <f t="shared" si="70"/>
        <v>0</v>
      </c>
    </row>
    <row r="324" spans="1:14">
      <c r="A324" s="224"/>
      <c r="B324" s="14" t="s">
        <v>29</v>
      </c>
      <c r="C324" s="34">
        <v>0</v>
      </c>
      <c r="D324" s="34">
        <v>6.8999999999999995</v>
      </c>
      <c r="E324" s="34">
        <v>2.02</v>
      </c>
      <c r="F324" s="12">
        <f>(D324-E324)/E324*100</f>
        <v>241.58415841584153</v>
      </c>
      <c r="G324" s="34">
        <v>2</v>
      </c>
      <c r="H324" s="34">
        <v>7459.2300000000005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171">
        <f t="shared" si="70"/>
        <v>2.5577601932711809</v>
      </c>
    </row>
    <row r="325" spans="1:14">
      <c r="A325" s="224"/>
      <c r="B325" s="14" t="s">
        <v>30</v>
      </c>
      <c r="C325" s="31">
        <v>0</v>
      </c>
      <c r="D325" s="31">
        <v>0</v>
      </c>
      <c r="E325" s="31">
        <v>0</v>
      </c>
      <c r="F325" s="12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171">
        <f t="shared" si="70"/>
        <v>0</v>
      </c>
    </row>
    <row r="326" spans="1:14" ht="14.25" thickBot="1">
      <c r="A326" s="225"/>
      <c r="B326" s="15" t="s">
        <v>31</v>
      </c>
      <c r="C326" s="16">
        <f>C314+C316+C317+C318+C319+C320+C321+C322</f>
        <v>51.559999999999995</v>
      </c>
      <c r="D326" s="16">
        <f t="shared" ref="D326:E326" si="72">D314+D316+D317+D318+D319+D320+D321+D322</f>
        <v>751.21000000000015</v>
      </c>
      <c r="E326" s="16">
        <f t="shared" si="72"/>
        <v>947.72899999999993</v>
      </c>
      <c r="F326" s="17">
        <f t="shared" ref="F326:F339" si="73">(D326-E326)/E326*100</f>
        <v>-20.735779953974163</v>
      </c>
      <c r="G326" s="16">
        <f t="shared" ref="G326:L326" si="74">G314+G316+G317+G318+G319+G320+G321+G322</f>
        <v>7702</v>
      </c>
      <c r="H326" s="16">
        <f t="shared" si="74"/>
        <v>1197166.93</v>
      </c>
      <c r="I326" s="16">
        <f t="shared" si="74"/>
        <v>1131</v>
      </c>
      <c r="J326" s="16">
        <f t="shared" si="74"/>
        <v>33.11</v>
      </c>
      <c r="K326" s="16">
        <f t="shared" si="74"/>
        <v>552.6</v>
      </c>
      <c r="L326" s="16">
        <f t="shared" si="74"/>
        <v>497.83</v>
      </c>
      <c r="M326" s="16">
        <f>(K326-L326)/L326*100</f>
        <v>11.00174758451681</v>
      </c>
      <c r="N326" s="172">
        <f t="shared" si="70"/>
        <v>0.42317577689068264</v>
      </c>
    </row>
    <row r="327" spans="1:14" ht="14.25" thickTop="1">
      <c r="A327" s="236" t="s">
        <v>49</v>
      </c>
      <c r="B327" s="18" t="s">
        <v>19</v>
      </c>
      <c r="C327" s="111">
        <f t="shared" ref="C327:C338" si="75">C6+C19+C32+C53+C66+C79+C100+C113+C126+C147+C160+C173+C194+C207+C220+C241+C254+C267+C288+C301+C314</f>
        <v>10611.263346000005</v>
      </c>
      <c r="D327" s="111">
        <f t="shared" ref="D327:E327" si="76">D6+D19+D32+D53+D66+D79+D100+D113+D126+D147+D160+D173+D194+D207+D220+D241+D254+D267+D288+D301+D314</f>
        <v>105721.22863399997</v>
      </c>
      <c r="E327" s="111">
        <f t="shared" si="76"/>
        <v>99496.314199999993</v>
      </c>
      <c r="F327" s="157">
        <f t="shared" si="73"/>
        <v>6.2564271692387745</v>
      </c>
      <c r="G327" s="111">
        <f t="shared" ref="G327:G338" si="77">G6+G19+G32+G53+G66+G79+G100+G113+G126+G147+G160+G173+G194+G207+G220+G241+G254+G267+G288+G301+G314</f>
        <v>778515</v>
      </c>
      <c r="H327" s="111">
        <f t="shared" ref="H327:K327" si="78">H6+H19+H32+H53+H66+H79+H100+H113+H126+H147+H160+H173+H194+H207+H220+H241+H254+H267+H288+H301+H314</f>
        <v>107358763.12678498</v>
      </c>
      <c r="I327" s="111">
        <f t="shared" si="78"/>
        <v>90802</v>
      </c>
      <c r="J327" s="111">
        <f t="shared" si="78"/>
        <v>6795.7970769999938</v>
      </c>
      <c r="K327" s="111">
        <f t="shared" si="78"/>
        <v>68961.155523000009</v>
      </c>
      <c r="L327" s="111">
        <f t="shared" ref="L327:L338" si="79">L6+L19+L32+L53+L66+L79+L100+L113+L126+L147+L160+L173+L194+L207+L220+L241+L254+L267+L288+L301+L314</f>
        <v>49246.556626000005</v>
      </c>
      <c r="M327" s="111">
        <f t="shared" ref="M327:M339" si="80">(K327-L327)/L327*100</f>
        <v>40.032441347567364</v>
      </c>
      <c r="N327" s="173">
        <f>D327/D339*100</f>
        <v>59.555467926452529</v>
      </c>
    </row>
    <row r="328" spans="1:14">
      <c r="A328" s="237"/>
      <c r="B328" s="220" t="s">
        <v>20</v>
      </c>
      <c r="C328" s="31">
        <f t="shared" si="75"/>
        <v>3502.9686689999994</v>
      </c>
      <c r="D328" s="31">
        <f t="shared" ref="D328:E328" si="81">D7+D20+D33+D54+D67+D80+D101+D114+D127+D148+D161+D174+D195+D208+D221+D242+D255+D268+D289+D302+D315</f>
        <v>33652.612572999984</v>
      </c>
      <c r="E328" s="31">
        <f t="shared" si="81"/>
        <v>32169.264213999999</v>
      </c>
      <c r="F328" s="155">
        <f t="shared" si="73"/>
        <v>4.6110733187190363</v>
      </c>
      <c r="G328" s="31">
        <f t="shared" si="77"/>
        <v>395621</v>
      </c>
      <c r="H328" s="31">
        <f t="shared" ref="H328:K328" si="82">H7+H20+H33+H54+H67+H80+H101+H114+H127+H148+H161+H174+H195+H208+H221+H242+H255+H268+H289+H302+H315</f>
        <v>8252967.1200000001</v>
      </c>
      <c r="I328" s="31">
        <f t="shared" si="82"/>
        <v>51457</v>
      </c>
      <c r="J328" s="31">
        <f t="shared" si="82"/>
        <v>2863.2435939999987</v>
      </c>
      <c r="K328" s="31">
        <f t="shared" si="82"/>
        <v>26995.962477999998</v>
      </c>
      <c r="L328" s="31">
        <f t="shared" si="79"/>
        <v>17522.477601000002</v>
      </c>
      <c r="M328" s="31">
        <f t="shared" si="80"/>
        <v>54.064756666941591</v>
      </c>
      <c r="N328" s="171">
        <f>D328/D339*100</f>
        <v>18.957376059930539</v>
      </c>
    </row>
    <row r="329" spans="1:14">
      <c r="A329" s="237"/>
      <c r="B329" s="220" t="s">
        <v>21</v>
      </c>
      <c r="C329" s="31">
        <f t="shared" si="75"/>
        <v>212.11129100000011</v>
      </c>
      <c r="D329" s="31">
        <f t="shared" ref="D329:E329" si="83">D8+D21+D34+D55+D68+D81+D102+D115+D128+D149+D162+D175+D196+D209+D222+D243+D256+D269+D290+D303+D316</f>
        <v>4897.7172320000009</v>
      </c>
      <c r="E329" s="31">
        <f t="shared" si="83"/>
        <v>3590.735655</v>
      </c>
      <c r="F329" s="155">
        <f t="shared" si="73"/>
        <v>36.3987133160322</v>
      </c>
      <c r="G329" s="31">
        <f t="shared" si="77"/>
        <v>4146</v>
      </c>
      <c r="H329" s="31">
        <f t="shared" ref="H329:K329" si="84">H8+H21+H34+H55+H68+H81+H102+H115+H128+H149+H162+H175+H196+H209+H222+H243+H256+H269+H290+H303+H316</f>
        <v>5967446.0247590002</v>
      </c>
      <c r="I329" s="31">
        <f t="shared" si="84"/>
        <v>497</v>
      </c>
      <c r="J329" s="31">
        <f t="shared" si="84"/>
        <v>180.50780899999964</v>
      </c>
      <c r="K329" s="31">
        <f t="shared" si="84"/>
        <v>3108.1038059999996</v>
      </c>
      <c r="L329" s="31">
        <f t="shared" si="79"/>
        <v>1492.786507</v>
      </c>
      <c r="M329" s="31">
        <f t="shared" si="80"/>
        <v>108.20819262670356</v>
      </c>
      <c r="N329" s="171">
        <f>D329/D339*100</f>
        <v>2.7590091913612489</v>
      </c>
    </row>
    <row r="330" spans="1:14">
      <c r="A330" s="237"/>
      <c r="B330" s="220" t="s">
        <v>22</v>
      </c>
      <c r="C330" s="31">
        <f t="shared" si="75"/>
        <v>434.87222000000008</v>
      </c>
      <c r="D330" s="31">
        <f t="shared" ref="D330:E330" si="85">D9+D22+D35+D56+D69+D82+D103+D116+D129+D150+D163+D176+D197+D210+D223+D244+D257+D270+D291+D304+D317</f>
        <v>4318.1159779999998</v>
      </c>
      <c r="E330" s="31">
        <f t="shared" si="85"/>
        <v>3003.6947340000006</v>
      </c>
      <c r="F330" s="155">
        <f t="shared" si="73"/>
        <v>43.760147431812854</v>
      </c>
      <c r="G330" s="31">
        <f t="shared" si="77"/>
        <v>294365</v>
      </c>
      <c r="H330" s="31">
        <f t="shared" ref="H330:K330" si="86">H9+H22+H35+H56+H69+H82+H103+H116+H129+H150+H163+H176+H197+H210+H223+H244+H257+H270+H291+H304+H317</f>
        <v>9315076.880671002</v>
      </c>
      <c r="I330" s="31">
        <f t="shared" si="86"/>
        <v>5294</v>
      </c>
      <c r="J330" s="31">
        <f t="shared" si="86"/>
        <v>83.28119199999999</v>
      </c>
      <c r="K330" s="31">
        <f t="shared" si="86"/>
        <v>815.50051900000017</v>
      </c>
      <c r="L330" s="31">
        <f t="shared" si="79"/>
        <v>854.03271400000017</v>
      </c>
      <c r="M330" s="31">
        <f t="shared" si="80"/>
        <v>-4.5117937952901404</v>
      </c>
      <c r="N330" s="171">
        <f>D330/D339*100</f>
        <v>2.4325050035199469</v>
      </c>
    </row>
    <row r="331" spans="1:14">
      <c r="A331" s="237"/>
      <c r="B331" s="220" t="s">
        <v>23</v>
      </c>
      <c r="C331" s="31">
        <f t="shared" si="75"/>
        <v>40.458759210000004</v>
      </c>
      <c r="D331" s="31">
        <f t="shared" ref="D331:E331" si="87">D10+D23+D36+D57+D70+D83+D104+D117+D130+D151+D164+D177+D198+D211+D224+D245+D258+D271+D292+D305+D318</f>
        <v>496.09608806000006</v>
      </c>
      <c r="E331" s="31">
        <f t="shared" si="87"/>
        <v>368.27077597000005</v>
      </c>
      <c r="F331" s="155">
        <f t="shared" si="73"/>
        <v>34.709599683362569</v>
      </c>
      <c r="G331" s="31">
        <f t="shared" si="77"/>
        <v>6092</v>
      </c>
      <c r="H331" s="31">
        <f t="shared" ref="H331:K331" si="88">H10+H23+H36+H57+H70+H83+H104+H117+H130+H151+H164+H177+H198+H211+H224+H245+H258+H271+H292+H305+H318</f>
        <v>2328747.3644020502</v>
      </c>
      <c r="I331" s="31">
        <f t="shared" si="88"/>
        <v>66</v>
      </c>
      <c r="J331" s="31">
        <f t="shared" si="88"/>
        <v>4.0308510000000002</v>
      </c>
      <c r="K331" s="31">
        <f t="shared" si="88"/>
        <v>81.782629000000014</v>
      </c>
      <c r="L331" s="31">
        <f t="shared" si="79"/>
        <v>87.953349000000003</v>
      </c>
      <c r="M331" s="31">
        <f t="shared" si="80"/>
        <v>-7.0159011227645101</v>
      </c>
      <c r="N331" s="171">
        <f>D331/D339*100</f>
        <v>0.27946359536909648</v>
      </c>
    </row>
    <row r="332" spans="1:14">
      <c r="A332" s="237"/>
      <c r="B332" s="220" t="s">
        <v>24</v>
      </c>
      <c r="C332" s="31">
        <f t="shared" si="75"/>
        <v>430.69847100000038</v>
      </c>
      <c r="D332" s="31">
        <f t="shared" ref="D332:E332" si="89">D11+D24+D37+D58+D71+D84+D105+D118+D131+D152+D165+D178+D199+D212+D225+D246+D259+D272+D293+D306+D319</f>
        <v>12384.802094000001</v>
      </c>
      <c r="E332" s="31">
        <f t="shared" si="89"/>
        <v>10491.62184</v>
      </c>
      <c r="F332" s="155">
        <f t="shared" si="73"/>
        <v>18.044686349465305</v>
      </c>
      <c r="G332" s="31">
        <f t="shared" si="77"/>
        <v>96740</v>
      </c>
      <c r="H332" s="31">
        <f t="shared" ref="H332:K332" si="90">H11+H24+H37+H58+H71+H84+H105+H118+H131+H152+H165+H178+H199+H212+H225+H246+H259+H272+H293+H306+H319</f>
        <v>20725459.416108996</v>
      </c>
      <c r="I332" s="31">
        <f t="shared" si="90"/>
        <v>2989</v>
      </c>
      <c r="J332" s="31">
        <f t="shared" si="90"/>
        <v>671.48877900000014</v>
      </c>
      <c r="K332" s="31">
        <f t="shared" si="90"/>
        <v>5146.2692027499988</v>
      </c>
      <c r="L332" s="31">
        <f t="shared" si="79"/>
        <v>4634.6616138500021</v>
      </c>
      <c r="M332" s="31">
        <f t="shared" si="80"/>
        <v>11.038725834290316</v>
      </c>
      <c r="N332" s="171">
        <f>D332/D339*100</f>
        <v>6.9766752942130719</v>
      </c>
    </row>
    <row r="333" spans="1:14">
      <c r="A333" s="237"/>
      <c r="B333" s="220" t="s">
        <v>25</v>
      </c>
      <c r="C333" s="31">
        <f t="shared" si="75"/>
        <v>1251.7658729999998</v>
      </c>
      <c r="D333" s="31">
        <f t="shared" ref="D333:E333" si="91">D12+D25+D38+D59+D72+D85+D106+D119+D132+D153+D166+D179+D200+D213+D226+D247+D260+D273+D294+D307+D320</f>
        <v>28180.852305999997</v>
      </c>
      <c r="E333" s="31">
        <f t="shared" si="91"/>
        <v>19938.694513000002</v>
      </c>
      <c r="F333" s="155">
        <f t="shared" si="73"/>
        <v>41.337499742654259</v>
      </c>
      <c r="G333" s="31">
        <f t="shared" si="77"/>
        <v>6505</v>
      </c>
      <c r="H333" s="31">
        <f t="shared" ref="H333:K333" si="92">H12+H25+H38+H59+H72+H85+H106+H119+H132+H153+H166+H179+H200+H213+H226+H247+H260+H273+H294+H307+H320</f>
        <v>1035615.792322</v>
      </c>
      <c r="I333" s="31">
        <f t="shared" si="92"/>
        <v>15377</v>
      </c>
      <c r="J333" s="31">
        <f t="shared" si="92"/>
        <v>1109.5579860000009</v>
      </c>
      <c r="K333" s="31">
        <f t="shared" si="92"/>
        <v>18041.885170000001</v>
      </c>
      <c r="L333" s="31">
        <f t="shared" si="79"/>
        <v>12265.055284999999</v>
      </c>
      <c r="M333" s="31">
        <f t="shared" si="80"/>
        <v>47.099909056789905</v>
      </c>
      <c r="N333" s="171">
        <f>D333/D339*100</f>
        <v>15.874993767432716</v>
      </c>
    </row>
    <row r="334" spans="1:14">
      <c r="A334" s="237"/>
      <c r="B334" s="220" t="s">
        <v>26</v>
      </c>
      <c r="C334" s="31">
        <f t="shared" si="75"/>
        <v>975.51119799999321</v>
      </c>
      <c r="D334" s="31">
        <f t="shared" ref="D334:E334" si="93">D13+D26+D39+D60+D73+D86+D107+D120+D133+D154+D167+D180+D201+D214+D227+D248+D261+D274+D295+D308+D321</f>
        <v>19063.970931999993</v>
      </c>
      <c r="E334" s="31">
        <f t="shared" si="93"/>
        <v>19238.692394000002</v>
      </c>
      <c r="F334" s="155">
        <f t="shared" si="73"/>
        <v>-0.90817742922330447</v>
      </c>
      <c r="G334" s="31">
        <f t="shared" si="77"/>
        <v>991721</v>
      </c>
      <c r="H334" s="31">
        <f t="shared" ref="H334:K334" si="94">H13+H26+H39+H60+H73+H86+H107+H120+H133+H154+H167+H180+H201+H214+H227+H248+H261+H274+H295+H308+H321</f>
        <v>180831435.80924594</v>
      </c>
      <c r="I334" s="31">
        <f t="shared" si="94"/>
        <v>586360</v>
      </c>
      <c r="J334" s="31">
        <f t="shared" si="94"/>
        <v>1767.455116000001</v>
      </c>
      <c r="K334" s="31">
        <f t="shared" si="94"/>
        <v>15084.910976000001</v>
      </c>
      <c r="L334" s="31">
        <f t="shared" si="79"/>
        <v>10197.966879999998</v>
      </c>
      <c r="M334" s="31">
        <f t="shared" si="80"/>
        <v>47.920768458114502</v>
      </c>
      <c r="N334" s="171">
        <f>D334/D339*100</f>
        <v>10.739221668735089</v>
      </c>
    </row>
    <row r="335" spans="1:14">
      <c r="A335" s="237"/>
      <c r="B335" s="220" t="s">
        <v>27</v>
      </c>
      <c r="C335" s="31">
        <f t="shared" si="75"/>
        <v>158.80271099999999</v>
      </c>
      <c r="D335" s="31">
        <f t="shared" ref="D335:E335" si="95">D14+D27+D40+D61+D74+D87+D108+D121+D134+D155+D168+D181+D202+D215+D228+D249+D262+D275+D296+D309+D322</f>
        <v>2454.4663100000002</v>
      </c>
      <c r="E335" s="31">
        <f t="shared" si="95"/>
        <v>3583.365988</v>
      </c>
      <c r="F335" s="155">
        <f t="shared" si="73"/>
        <v>-31.503889967713778</v>
      </c>
      <c r="G335" s="31">
        <f t="shared" si="77"/>
        <v>47635</v>
      </c>
      <c r="H335" s="31">
        <f t="shared" ref="H335:K335" si="96">H14+H27+H40+H61+H74+H87+H108+H121+H134+H155+H168+H181+H202+H215+H228+H249+H262+H275+H296+H309+H322</f>
        <v>764777.74872800964</v>
      </c>
      <c r="I335" s="31">
        <f t="shared" si="96"/>
        <v>21989.7403089</v>
      </c>
      <c r="J335" s="31">
        <f t="shared" si="96"/>
        <v>99.987828999999905</v>
      </c>
      <c r="K335" s="31">
        <f t="shared" si="96"/>
        <v>2418.6915570000001</v>
      </c>
      <c r="L335" s="31">
        <f t="shared" si="79"/>
        <v>1775.6269070000001</v>
      </c>
      <c r="M335" s="31">
        <f t="shared" si="80"/>
        <v>36.216203272481721</v>
      </c>
      <c r="N335" s="171">
        <f>D335/D339*100</f>
        <v>1.3826635529163043</v>
      </c>
    </row>
    <row r="336" spans="1:14">
      <c r="A336" s="237"/>
      <c r="B336" s="14" t="s">
        <v>28</v>
      </c>
      <c r="C336" s="31">
        <f t="shared" si="75"/>
        <v>27.917221000000001</v>
      </c>
      <c r="D336" s="31">
        <f t="shared" ref="D336:E336" si="97">D15+D28+D41+D62+D75+D88+D109+D122+D135+D156+D169+D182+D203+D216+D229+D250+D263+D276+D297+D310+D323</f>
        <v>338.58756400000004</v>
      </c>
      <c r="E336" s="31">
        <f t="shared" si="97"/>
        <v>259.08592299999998</v>
      </c>
      <c r="F336" s="155">
        <f t="shared" si="73"/>
        <v>30.685434422463803</v>
      </c>
      <c r="G336" s="31">
        <f t="shared" si="77"/>
        <v>113</v>
      </c>
      <c r="H336" s="31">
        <f t="shared" ref="H336:K336" si="98">H15+H28+H41+H62+H75+H88+H109+H122+H135+H156+H169+H182+H203+H216+H229+H250+H263+H276+H297+H310+H323</f>
        <v>266769.57149300002</v>
      </c>
      <c r="I336" s="31">
        <f t="shared" si="98"/>
        <v>1</v>
      </c>
      <c r="J336" s="31">
        <f t="shared" si="98"/>
        <v>0</v>
      </c>
      <c r="K336" s="31">
        <f t="shared" si="98"/>
        <v>3.7379500000000001</v>
      </c>
      <c r="L336" s="31">
        <f t="shared" si="79"/>
        <v>14.981499999999999</v>
      </c>
      <c r="M336" s="31">
        <f>(K336-L336)/L336*100</f>
        <v>-75.049561125387982</v>
      </c>
      <c r="N336" s="171">
        <f>D336/D339*100</f>
        <v>0.19073502142040669</v>
      </c>
    </row>
    <row r="337" spans="1:14">
      <c r="A337" s="237"/>
      <c r="B337" s="14" t="s">
        <v>29</v>
      </c>
      <c r="C337" s="31">
        <f t="shared" si="75"/>
        <v>8.9225460000000094</v>
      </c>
      <c r="D337" s="31">
        <f>D16+D29+D42+D63+D76+D89+D110+D123+D136+D157+D170+D183+D204+D217+D230+D251+D264+D277+D298+D311+D324</f>
        <v>269.76727599999998</v>
      </c>
      <c r="E337" s="31">
        <f t="shared" ref="E337" si="99">E16+E29+E42+E63+E76+E89+E110+E123+E136+E157+E170+E183+E204+E217+E230+E251+E264+E277+E298+E311+E324</f>
        <v>208.62367900000004</v>
      </c>
      <c r="F337" s="155">
        <f t="shared" si="73"/>
        <v>29.308081083164065</v>
      </c>
      <c r="G337" s="31">
        <f t="shared" si="77"/>
        <v>207</v>
      </c>
      <c r="H337" s="31">
        <f t="shared" ref="H337:K337" si="100">H16+H29+H42+H63+H76+H89+H110+H123+H136+H157+H170+H183+H204+H217+H230+H251+H264+H277+H298+H311+H324</f>
        <v>135958.87470400002</v>
      </c>
      <c r="I337" s="31">
        <f t="shared" si="100"/>
        <v>9</v>
      </c>
      <c r="J337" s="31">
        <f t="shared" si="100"/>
        <v>1.3393000000000002E-2</v>
      </c>
      <c r="K337" s="31">
        <f t="shared" si="100"/>
        <v>56.880034999999999</v>
      </c>
      <c r="L337" s="31">
        <f t="shared" si="79"/>
        <v>34.358013999999997</v>
      </c>
      <c r="M337" s="31">
        <f t="shared" si="80"/>
        <v>65.550997796321994</v>
      </c>
      <c r="N337" s="171">
        <f>D337/D339*100</f>
        <v>0.15196679570424138</v>
      </c>
    </row>
    <row r="338" spans="1:14">
      <c r="A338" s="237"/>
      <c r="B338" s="14" t="s">
        <v>30</v>
      </c>
      <c r="C338" s="31">
        <f t="shared" si="75"/>
        <v>96.091712000000001</v>
      </c>
      <c r="D338" s="31">
        <f t="shared" ref="D338:E338" si="101">D17+D30+D43+D64+D77+D90+D111+D124+D137+D158+D171+D184+D205+D218+D231+D252+D265+D278+D299+D312+D325</f>
        <v>1422.5394060000001</v>
      </c>
      <c r="E338" s="31">
        <f t="shared" si="101"/>
        <v>2795.3336519433001</v>
      </c>
      <c r="F338" s="155">
        <f t="shared" si="73"/>
        <v>-49.110210689480347</v>
      </c>
      <c r="G338" s="31">
        <f t="shared" si="77"/>
        <v>1064</v>
      </c>
      <c r="H338" s="31">
        <f t="shared" ref="H338:K338" si="102">H17+H30+H43+H64+H77+H90+H111+H124+H137+H158+H171+H184+H205+H218+H231+H252+H265+H278+H299+H312+H325</f>
        <v>133792.2731349</v>
      </c>
      <c r="I338" s="31">
        <f t="shared" si="102"/>
        <v>192</v>
      </c>
      <c r="J338" s="31">
        <f t="shared" si="102"/>
        <v>99.201219999999893</v>
      </c>
      <c r="K338" s="31">
        <f t="shared" si="102"/>
        <v>2359.2850390000003</v>
      </c>
      <c r="L338" s="31">
        <f t="shared" si="79"/>
        <v>1736.4941429999999</v>
      </c>
      <c r="M338" s="31">
        <f t="shared" si="80"/>
        <v>35.864842879576614</v>
      </c>
      <c r="N338" s="171">
        <f>D338/D339*100</f>
        <v>0.80135277524481852</v>
      </c>
    </row>
    <row r="339" spans="1:14" ht="14.25" thickBot="1">
      <c r="A339" s="238"/>
      <c r="B339" s="35" t="s">
        <v>50</v>
      </c>
      <c r="C339" s="36">
        <f>C327+C329+C330+C331+C332+C333+C334+C335</f>
        <v>14115.483869209997</v>
      </c>
      <c r="D339" s="36">
        <f>D327+D329+D330+D331+D332+D333+D334+D335</f>
        <v>177517.24957405994</v>
      </c>
      <c r="E339" s="36">
        <f t="shared" ref="E339:L339" si="103">E327+E329+E330+E331+E332+E333+E334+E335</f>
        <v>159711.39009997001</v>
      </c>
      <c r="F339" s="213">
        <f t="shared" si="73"/>
        <v>11.148772459462347</v>
      </c>
      <c r="G339" s="36">
        <f>G327+G329+G330+G331+G332+G333+G334+G335</f>
        <v>2225719</v>
      </c>
      <c r="H339" s="36">
        <f t="shared" si="103"/>
        <v>328327322.16302204</v>
      </c>
      <c r="I339" s="36">
        <f t="shared" si="103"/>
        <v>723374.74030890001</v>
      </c>
      <c r="J339" s="36">
        <f t="shared" si="103"/>
        <v>10712.106638999996</v>
      </c>
      <c r="K339" s="36">
        <f t="shared" si="103"/>
        <v>113658.29938275</v>
      </c>
      <c r="L339" s="36">
        <f t="shared" si="103"/>
        <v>80554.639881850002</v>
      </c>
      <c r="M339" s="36">
        <f t="shared" si="80"/>
        <v>41.094665123515348</v>
      </c>
      <c r="N339" s="214"/>
    </row>
    <row r="340" spans="1:14">
      <c r="A340" s="43" t="s">
        <v>51</v>
      </c>
      <c r="B340" s="43"/>
      <c r="C340" s="43"/>
      <c r="D340" s="43"/>
      <c r="E340" s="43"/>
      <c r="F340" s="163"/>
      <c r="G340" s="43"/>
      <c r="H340" s="43"/>
      <c r="I340" s="43"/>
    </row>
    <row r="341" spans="1:14">
      <c r="A341" s="43" t="s">
        <v>52</v>
      </c>
      <c r="B341" s="43"/>
      <c r="C341" s="43"/>
      <c r="D341" s="43"/>
      <c r="E341" s="43"/>
      <c r="F341" s="163"/>
      <c r="G341" s="43"/>
      <c r="H341" s="43"/>
      <c r="I341" s="43"/>
    </row>
  </sheetData>
  <mergeCells count="106">
    <mergeCell ref="A6:A18"/>
    <mergeCell ref="A3:A5"/>
    <mergeCell ref="A1:N1"/>
    <mergeCell ref="C3:F3"/>
    <mergeCell ref="G3:H3"/>
    <mergeCell ref="I3:M3"/>
    <mergeCell ref="J4:L4"/>
    <mergeCell ref="D4:D5"/>
    <mergeCell ref="E4:E5"/>
    <mergeCell ref="G4:G5"/>
    <mergeCell ref="H4:H5"/>
    <mergeCell ref="N3:N4"/>
    <mergeCell ref="C4:C5"/>
    <mergeCell ref="G98:G99"/>
    <mergeCell ref="H98:H99"/>
    <mergeCell ref="G191:H191"/>
    <mergeCell ref="I191:M191"/>
    <mergeCell ref="G145:G146"/>
    <mergeCell ref="A95:N95"/>
    <mergeCell ref="C97:F97"/>
    <mergeCell ref="G97:H97"/>
    <mergeCell ref="I97:M97"/>
    <mergeCell ref="N97:N98"/>
    <mergeCell ref="J98:L98"/>
    <mergeCell ref="D98:D99"/>
    <mergeCell ref="E98:E99"/>
    <mergeCell ref="C98:C99"/>
    <mergeCell ref="C145:C146"/>
    <mergeCell ref="A100:A112"/>
    <mergeCell ref="A97:A99"/>
    <mergeCell ref="A113:A125"/>
    <mergeCell ref="C191:F191"/>
    <mergeCell ref="A126:A138"/>
    <mergeCell ref="A160:A172"/>
    <mergeCell ref="A173:A185"/>
    <mergeCell ref="A142:N142"/>
    <mergeCell ref="C144:F144"/>
    <mergeCell ref="G144:H144"/>
    <mergeCell ref="I144:M144"/>
    <mergeCell ref="J145:L145"/>
    <mergeCell ref="D145:D146"/>
    <mergeCell ref="E145:E146"/>
    <mergeCell ref="N144:N145"/>
    <mergeCell ref="A189:N189"/>
    <mergeCell ref="H145:H146"/>
    <mergeCell ref="N191:N192"/>
    <mergeCell ref="J192:L192"/>
    <mergeCell ref="D192:D193"/>
    <mergeCell ref="E192:E193"/>
    <mergeCell ref="G192:G193"/>
    <mergeCell ref="H192:H193"/>
    <mergeCell ref="A147:A159"/>
    <mergeCell ref="A144:A146"/>
    <mergeCell ref="A19:A31"/>
    <mergeCell ref="A32:A44"/>
    <mergeCell ref="A66:A78"/>
    <mergeCell ref="A79:A91"/>
    <mergeCell ref="A48:N48"/>
    <mergeCell ref="C50:F50"/>
    <mergeCell ref="C51:C52"/>
    <mergeCell ref="N50:N51"/>
    <mergeCell ref="A53:A65"/>
    <mergeCell ref="A50:A52"/>
    <mergeCell ref="G50:H50"/>
    <mergeCell ref="I50:M50"/>
    <mergeCell ref="J51:L51"/>
    <mergeCell ref="D51:D52"/>
    <mergeCell ref="E51:E52"/>
    <mergeCell ref="G51:G52"/>
    <mergeCell ref="H51:H52"/>
    <mergeCell ref="A314:A326"/>
    <mergeCell ref="A301:A313"/>
    <mergeCell ref="A327:A339"/>
    <mergeCell ref="C239:C240"/>
    <mergeCell ref="C286:C287"/>
    <mergeCell ref="A283:N283"/>
    <mergeCell ref="C285:F285"/>
    <mergeCell ref="G285:H285"/>
    <mergeCell ref="I285:M285"/>
    <mergeCell ref="N285:N286"/>
    <mergeCell ref="J286:L286"/>
    <mergeCell ref="D286:D287"/>
    <mergeCell ref="E286:E287"/>
    <mergeCell ref="G286:G287"/>
    <mergeCell ref="H286:H287"/>
    <mergeCell ref="A238:A240"/>
    <mergeCell ref="A288:A300"/>
    <mergeCell ref="A285:A287"/>
    <mergeCell ref="A194:A206"/>
    <mergeCell ref="A191:A193"/>
    <mergeCell ref="A207:A219"/>
    <mergeCell ref="A220:A232"/>
    <mergeCell ref="A254:A266"/>
    <mergeCell ref="A267:A279"/>
    <mergeCell ref="A236:N236"/>
    <mergeCell ref="C238:F238"/>
    <mergeCell ref="G238:H238"/>
    <mergeCell ref="I238:M238"/>
    <mergeCell ref="H239:H240"/>
    <mergeCell ref="N238:N239"/>
    <mergeCell ref="J239:L239"/>
    <mergeCell ref="D239:D240"/>
    <mergeCell ref="E239:E240"/>
    <mergeCell ref="G239:G240"/>
    <mergeCell ref="A241:A253"/>
    <mergeCell ref="C192:C193"/>
  </mergeCells>
  <phoneticPr fontId="20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H29"/>
  <sheetViews>
    <sheetView zoomScale="136" zoomScaleNormal="136" workbookViewId="0">
      <selection activeCell="C21" sqref="C21"/>
    </sheetView>
  </sheetViews>
  <sheetFormatPr defaultColWidth="9" defaultRowHeight="13.5"/>
  <cols>
    <col min="1" max="1" width="9" style="44"/>
    <col min="2" max="2" width="11.75" style="44" customWidth="1"/>
    <col min="3" max="5" width="9.125" style="44" customWidth="1"/>
    <col min="6" max="6" width="10.75" style="44" customWidth="1"/>
    <col min="7" max="7" width="9.375" style="44" customWidth="1"/>
    <col min="8" max="8" width="11.625" style="44" customWidth="1"/>
    <col min="9" max="16384" width="9" style="44"/>
  </cols>
  <sheetData>
    <row r="2" spans="1:8" ht="18.75">
      <c r="A2" s="247" t="s">
        <v>120</v>
      </c>
      <c r="B2" s="247"/>
      <c r="C2" s="247"/>
      <c r="D2" s="247"/>
      <c r="E2" s="247"/>
      <c r="F2" s="247"/>
      <c r="G2" s="247"/>
      <c r="H2" s="247"/>
    </row>
    <row r="3" spans="1:8" ht="14.25" thickBot="1">
      <c r="B3" s="45"/>
      <c r="C3" s="248" t="s">
        <v>137</v>
      </c>
      <c r="D3" s="248"/>
      <c r="E3" s="248"/>
      <c r="F3" s="248"/>
      <c r="G3" s="248" t="s">
        <v>53</v>
      </c>
      <c r="H3" s="248"/>
    </row>
    <row r="4" spans="1:8">
      <c r="A4" s="254" t="s">
        <v>54</v>
      </c>
      <c r="B4" s="46" t="s">
        <v>55</v>
      </c>
      <c r="C4" s="249" t="s">
        <v>4</v>
      </c>
      <c r="D4" s="250"/>
      <c r="E4" s="250"/>
      <c r="F4" s="251"/>
      <c r="G4" s="252" t="s">
        <v>5</v>
      </c>
      <c r="H4" s="253"/>
    </row>
    <row r="5" spans="1:8">
      <c r="A5" s="246"/>
      <c r="B5" s="47" t="s">
        <v>56</v>
      </c>
      <c r="C5" s="255" t="s">
        <v>9</v>
      </c>
      <c r="D5" s="255" t="s">
        <v>10</v>
      </c>
      <c r="E5" s="255" t="s">
        <v>11</v>
      </c>
      <c r="F5" s="175" t="s">
        <v>12</v>
      </c>
      <c r="G5" s="255" t="s">
        <v>13</v>
      </c>
      <c r="H5" s="257" t="s">
        <v>14</v>
      </c>
    </row>
    <row r="6" spans="1:8">
      <c r="A6" s="246"/>
      <c r="B6" s="177" t="s">
        <v>16</v>
      </c>
      <c r="C6" s="256"/>
      <c r="D6" s="256"/>
      <c r="E6" s="256"/>
      <c r="F6" s="176" t="s">
        <v>17</v>
      </c>
      <c r="G6" s="256"/>
      <c r="H6" s="258"/>
    </row>
    <row r="7" spans="1:8">
      <c r="A7" s="246" t="s">
        <v>57</v>
      </c>
      <c r="B7" s="48" t="s">
        <v>19</v>
      </c>
      <c r="C7" s="71">
        <v>9.4307669999999906</v>
      </c>
      <c r="D7" s="71">
        <v>105.23184999999999</v>
      </c>
      <c r="E7" s="71">
        <v>85.712442999999993</v>
      </c>
      <c r="F7" s="12">
        <f t="shared" ref="F7:F27" si="0">(D7-E7)/E7*100</f>
        <v>22.773131084363101</v>
      </c>
      <c r="G7" s="72">
        <v>1249</v>
      </c>
      <c r="H7" s="108">
        <v>134362.07</v>
      </c>
    </row>
    <row r="8" spans="1:8" ht="14.25" thickBot="1">
      <c r="A8" s="245"/>
      <c r="B8" s="50" t="s">
        <v>20</v>
      </c>
      <c r="C8" s="71">
        <v>4.5745360000000002</v>
      </c>
      <c r="D8" s="72">
        <v>48.101945999999998</v>
      </c>
      <c r="E8" s="72">
        <v>39.613292999999999</v>
      </c>
      <c r="F8" s="12">
        <f t="shared" si="0"/>
        <v>21.428799165976937</v>
      </c>
      <c r="G8" s="72">
        <v>684</v>
      </c>
      <c r="H8" s="108">
        <v>13680</v>
      </c>
    </row>
    <row r="9" spans="1:8" ht="14.25" thickTop="1">
      <c r="A9" s="244" t="s">
        <v>58</v>
      </c>
      <c r="B9" s="53" t="s">
        <v>19</v>
      </c>
      <c r="C9" s="19">
        <v>18.52</v>
      </c>
      <c r="D9" s="19">
        <v>128.97999999999999</v>
      </c>
      <c r="E9" s="19">
        <v>114.34</v>
      </c>
      <c r="F9" s="12">
        <f t="shared" si="0"/>
        <v>12.803918138884018</v>
      </c>
      <c r="G9" s="20">
        <v>1355</v>
      </c>
      <c r="H9" s="54">
        <v>165392.67000000001</v>
      </c>
    </row>
    <row r="10" spans="1:8" ht="14.25" thickBot="1">
      <c r="A10" s="245"/>
      <c r="B10" s="50" t="s">
        <v>20</v>
      </c>
      <c r="C10" s="20">
        <v>7.79</v>
      </c>
      <c r="D10" s="20">
        <v>54.3</v>
      </c>
      <c r="E10" s="20">
        <v>48.86</v>
      </c>
      <c r="F10" s="12">
        <f t="shared" si="0"/>
        <v>11.1338518215309</v>
      </c>
      <c r="G10" s="20">
        <v>712</v>
      </c>
      <c r="H10" s="54">
        <v>14016</v>
      </c>
    </row>
    <row r="11" spans="1:8" ht="14.25" thickTop="1">
      <c r="A11" s="244" t="s">
        <v>59</v>
      </c>
      <c r="B11" s="177" t="s">
        <v>19</v>
      </c>
      <c r="C11" s="101">
        <v>42.805498999999998</v>
      </c>
      <c r="D11" s="101">
        <v>153.22816500000002</v>
      </c>
      <c r="E11" s="100">
        <v>54.43907999999999</v>
      </c>
      <c r="F11" s="12">
        <f t="shared" si="0"/>
        <v>181.46721987219482</v>
      </c>
      <c r="G11" s="71">
        <v>2041</v>
      </c>
      <c r="H11" s="102">
        <v>96075.877863999995</v>
      </c>
    </row>
    <row r="12" spans="1:8" ht="14.25" thickBot="1">
      <c r="A12" s="245"/>
      <c r="B12" s="50" t="s">
        <v>20</v>
      </c>
      <c r="C12" s="101">
        <v>37.507784000000001</v>
      </c>
      <c r="D12" s="101">
        <v>136.23656</v>
      </c>
      <c r="E12" s="100">
        <v>41.058070000000001</v>
      </c>
      <c r="F12" s="12">
        <f t="shared" si="0"/>
        <v>231.81433028878365</v>
      </c>
      <c r="G12" s="103">
        <v>1878</v>
      </c>
      <c r="H12" s="104">
        <v>37560</v>
      </c>
    </row>
    <row r="13" spans="1:8" ht="14.25" thickTop="1">
      <c r="A13" s="241" t="s">
        <v>60</v>
      </c>
      <c r="B13" s="56" t="s">
        <v>19</v>
      </c>
      <c r="C13" s="32">
        <v>94.47680699999998</v>
      </c>
      <c r="D13" s="32">
        <v>135.99680699999999</v>
      </c>
      <c r="E13" s="32">
        <v>41.52</v>
      </c>
      <c r="F13" s="12">
        <f t="shared" si="0"/>
        <v>227.5452962427745</v>
      </c>
      <c r="G13" s="32">
        <v>1376</v>
      </c>
      <c r="H13" s="55">
        <v>155551.582364</v>
      </c>
    </row>
    <row r="14" spans="1:8" ht="14.25" thickBot="1">
      <c r="A14" s="243"/>
      <c r="B14" s="50" t="s">
        <v>20</v>
      </c>
      <c r="C14" s="16">
        <v>36.303677</v>
      </c>
      <c r="D14" s="16">
        <v>51.943677000000001</v>
      </c>
      <c r="E14" s="16">
        <v>15.64</v>
      </c>
      <c r="F14" s="12">
        <f t="shared" si="0"/>
        <v>232.12069693094631</v>
      </c>
      <c r="G14" s="16">
        <v>726</v>
      </c>
      <c r="H14" s="52">
        <v>14500</v>
      </c>
    </row>
    <row r="15" spans="1:8" ht="14.25" thickTop="1">
      <c r="A15" s="244" t="s">
        <v>61</v>
      </c>
      <c r="B15" s="177" t="s">
        <v>19</v>
      </c>
      <c r="C15" s="31">
        <v>0</v>
      </c>
      <c r="D15" s="31">
        <v>0</v>
      </c>
      <c r="E15" s="31">
        <v>0</v>
      </c>
      <c r="F15" s="12" t="e">
        <f t="shared" si="0"/>
        <v>#DIV/0!</v>
      </c>
      <c r="G15" s="31">
        <v>0</v>
      </c>
      <c r="H15" s="49">
        <v>0</v>
      </c>
    </row>
    <row r="16" spans="1:8" ht="14.25" thickBot="1">
      <c r="A16" s="245"/>
      <c r="B16" s="50" t="s">
        <v>20</v>
      </c>
      <c r="C16" s="31">
        <v>0</v>
      </c>
      <c r="D16" s="31">
        <v>0</v>
      </c>
      <c r="E16" s="31">
        <v>0</v>
      </c>
      <c r="F16" s="12" t="e">
        <f t="shared" si="0"/>
        <v>#DIV/0!</v>
      </c>
      <c r="G16" s="16">
        <v>0</v>
      </c>
      <c r="H16" s="52">
        <v>0</v>
      </c>
    </row>
    <row r="17" spans="1:8" ht="14.25" thickTop="1">
      <c r="A17" s="241" t="s">
        <v>62</v>
      </c>
      <c r="B17" s="177" t="s">
        <v>19</v>
      </c>
      <c r="C17" s="32">
        <v>0</v>
      </c>
      <c r="D17" s="32">
        <v>0</v>
      </c>
      <c r="E17" s="71">
        <v>0</v>
      </c>
      <c r="F17" s="12" t="e">
        <f t="shared" si="0"/>
        <v>#DIV/0!</v>
      </c>
      <c r="G17" s="32">
        <v>0</v>
      </c>
      <c r="H17" s="55">
        <v>0</v>
      </c>
    </row>
    <row r="18" spans="1:8" ht="14.25" thickBot="1">
      <c r="A18" s="241"/>
      <c r="B18" s="50" t="s">
        <v>20</v>
      </c>
      <c r="C18" s="16">
        <v>0</v>
      </c>
      <c r="D18" s="16">
        <v>0</v>
      </c>
      <c r="E18" s="72">
        <v>0</v>
      </c>
      <c r="F18" s="12" t="e">
        <f t="shared" si="0"/>
        <v>#DIV/0!</v>
      </c>
      <c r="G18" s="16">
        <v>0</v>
      </c>
      <c r="H18" s="52">
        <v>0</v>
      </c>
    </row>
    <row r="19" spans="1:8" ht="14.25" thickTop="1">
      <c r="A19" s="242" t="s">
        <v>63</v>
      </c>
      <c r="B19" s="56" t="s">
        <v>19</v>
      </c>
      <c r="C19" s="32">
        <v>27.046800000000001</v>
      </c>
      <c r="D19" s="32">
        <v>346.73329999999999</v>
      </c>
      <c r="E19" s="32">
        <v>348.48</v>
      </c>
      <c r="F19" s="12">
        <f t="shared" si="0"/>
        <v>-0.50123393021121232</v>
      </c>
      <c r="G19" s="31">
        <v>3277</v>
      </c>
      <c r="H19" s="55">
        <v>413172.57789999997</v>
      </c>
    </row>
    <row r="20" spans="1:8" ht="14.25" thickBot="1">
      <c r="A20" s="243"/>
      <c r="B20" s="50" t="s">
        <v>20</v>
      </c>
      <c r="C20" s="51">
        <v>10.8392</v>
      </c>
      <c r="D20" s="51">
        <v>116.14149999999999</v>
      </c>
      <c r="E20" s="51">
        <v>73.125600000000006</v>
      </c>
      <c r="F20" s="12">
        <f t="shared" si="0"/>
        <v>58.824679729123567</v>
      </c>
      <c r="G20" s="16">
        <v>1438</v>
      </c>
      <c r="H20" s="180">
        <v>28760</v>
      </c>
    </row>
    <row r="21" spans="1:8" ht="14.25" thickTop="1">
      <c r="A21" s="244" t="s">
        <v>64</v>
      </c>
      <c r="B21" s="177" t="s">
        <v>19</v>
      </c>
      <c r="C21" s="71">
        <v>0</v>
      </c>
      <c r="D21" s="106">
        <v>0</v>
      </c>
      <c r="E21" s="106">
        <v>0</v>
      </c>
      <c r="F21" s="12" t="e">
        <f t="shared" si="0"/>
        <v>#DIV/0!</v>
      </c>
      <c r="G21" s="72">
        <v>0</v>
      </c>
      <c r="H21" s="108">
        <v>0</v>
      </c>
    </row>
    <row r="22" spans="1:8" ht="14.25" thickBot="1">
      <c r="A22" s="245"/>
      <c r="B22" s="50" t="s">
        <v>20</v>
      </c>
      <c r="C22" s="72">
        <v>0</v>
      </c>
      <c r="D22" s="107">
        <v>0</v>
      </c>
      <c r="E22" s="107">
        <v>0</v>
      </c>
      <c r="F22" s="12" t="e">
        <f t="shared" si="0"/>
        <v>#DIV/0!</v>
      </c>
      <c r="G22" s="72">
        <v>0</v>
      </c>
      <c r="H22" s="108">
        <v>0</v>
      </c>
    </row>
    <row r="23" spans="1:8" ht="14.25" thickTop="1">
      <c r="A23" s="241" t="s">
        <v>65</v>
      </c>
      <c r="B23" s="177" t="s">
        <v>19</v>
      </c>
      <c r="C23" s="32">
        <v>0</v>
      </c>
      <c r="D23" s="32">
        <v>15.657473</v>
      </c>
      <c r="E23" s="32">
        <v>0.88305100000000003</v>
      </c>
      <c r="F23" s="12">
        <f t="shared" si="0"/>
        <v>1673.1108395777819</v>
      </c>
      <c r="G23" s="32">
        <v>167</v>
      </c>
      <c r="H23" s="55">
        <v>20445.119515999999</v>
      </c>
    </row>
    <row r="24" spans="1:8" ht="14.25" thickBot="1">
      <c r="A24" s="243"/>
      <c r="B24" s="50" t="s">
        <v>20</v>
      </c>
      <c r="C24" s="51">
        <v>0</v>
      </c>
      <c r="D24" s="51">
        <v>6.1735930000000003</v>
      </c>
      <c r="E24" s="51">
        <v>0.24498600000000001</v>
      </c>
      <c r="F24" s="12">
        <f t="shared" si="0"/>
        <v>2419.9778762868082</v>
      </c>
      <c r="G24" s="51">
        <v>86</v>
      </c>
      <c r="H24" s="52">
        <v>1720</v>
      </c>
    </row>
    <row r="25" spans="1:8" ht="14.25" thickTop="1">
      <c r="A25" s="244" t="s">
        <v>50</v>
      </c>
      <c r="B25" s="56" t="s">
        <v>19</v>
      </c>
      <c r="C25" s="32">
        <f t="shared" ref="C25:E26" si="1">+C7+C9+C11+C13+C15+C17+C19+C21+C23</f>
        <v>192.27987299999995</v>
      </c>
      <c r="D25" s="32">
        <f t="shared" si="1"/>
        <v>885.82759499999997</v>
      </c>
      <c r="E25" s="32">
        <f t="shared" si="1"/>
        <v>645.37457399999994</v>
      </c>
      <c r="F25" s="26">
        <f t="shared" si="0"/>
        <v>37.257901176627399</v>
      </c>
      <c r="G25" s="32">
        <f>+G7+G9+G11+G13+G15+G17+G19+G21+G23</f>
        <v>9465</v>
      </c>
      <c r="H25" s="32">
        <f>+H7+H9+H11+H13+H15+H17+H19+H21+H23</f>
        <v>984999.89764400001</v>
      </c>
    </row>
    <row r="26" spans="1:8">
      <c r="A26" s="246"/>
      <c r="B26" s="48" t="s">
        <v>20</v>
      </c>
      <c r="C26" s="32">
        <f t="shared" si="1"/>
        <v>97.015197000000001</v>
      </c>
      <c r="D26" s="32">
        <f t="shared" si="1"/>
        <v>412.89727599999998</v>
      </c>
      <c r="E26" s="32">
        <f t="shared" si="1"/>
        <v>218.54194900000002</v>
      </c>
      <c r="F26" s="12">
        <f t="shared" si="0"/>
        <v>88.932732543718615</v>
      </c>
      <c r="G26" s="32">
        <f>+G8+G10+G12+G14+G16+G18+G20+G22+G24</f>
        <v>5524</v>
      </c>
      <c r="H26" s="32">
        <f>+H8+H10+H12+H14+H16+H18+H20+H22+H24</f>
        <v>110236</v>
      </c>
    </row>
    <row r="27" spans="1:8" ht="14.25" thickBot="1">
      <c r="A27" s="245"/>
      <c r="B27" s="50" t="s">
        <v>49</v>
      </c>
      <c r="C27" s="16">
        <f>+C25</f>
        <v>192.27987299999995</v>
      </c>
      <c r="D27" s="16">
        <f>+D25</f>
        <v>885.82759499999997</v>
      </c>
      <c r="E27" s="16">
        <f>+E25</f>
        <v>645.37457399999994</v>
      </c>
      <c r="F27" s="17">
        <f t="shared" si="0"/>
        <v>37.257901176627399</v>
      </c>
      <c r="G27" s="16">
        <f>+G25</f>
        <v>9465</v>
      </c>
      <c r="H27" s="16">
        <f>+H25</f>
        <v>984999.89764400001</v>
      </c>
    </row>
    <row r="28" spans="1:8" ht="14.25" thickTop="1"/>
    <row r="29" spans="1:8">
      <c r="A29" s="8"/>
    </row>
  </sheetData>
  <mergeCells count="21">
    <mergeCell ref="A2:H2"/>
    <mergeCell ref="C3:F3"/>
    <mergeCell ref="G3:H3"/>
    <mergeCell ref="C4:F4"/>
    <mergeCell ref="G4:H4"/>
    <mergeCell ref="A4:A6"/>
    <mergeCell ref="C5:C6"/>
    <mergeCell ref="D5:D6"/>
    <mergeCell ref="E5:E6"/>
    <mergeCell ref="G5:G6"/>
    <mergeCell ref="H5:H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7"/>
  </mergeCells>
  <phoneticPr fontId="20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594"/>
  <sheetViews>
    <sheetView workbookViewId="0">
      <pane xSplit="1" ySplit="6" topLeftCell="B562" activePane="bottomRight" state="frozen"/>
      <selection pane="topRight"/>
      <selection pane="bottomLeft"/>
      <selection pane="bottomRight" activeCell="D583" sqref="D583"/>
    </sheetView>
  </sheetViews>
  <sheetFormatPr defaultColWidth="9" defaultRowHeight="13.5"/>
  <cols>
    <col min="1" max="1" width="4.25" style="7" customWidth="1"/>
    <col min="2" max="2" width="17.625" style="8" customWidth="1"/>
    <col min="3" max="5" width="9" style="8"/>
    <col min="6" max="6" width="10.375" style="8" customWidth="1"/>
    <col min="7" max="7" width="9" style="8"/>
    <col min="8" max="8" width="12.125" style="8" customWidth="1"/>
    <col min="9" max="12" width="9" style="8"/>
    <col min="13" max="13" width="11.875" style="8" customWidth="1"/>
    <col min="14" max="14" width="9.625" style="8" customWidth="1"/>
    <col min="15" max="16384" width="9" style="8"/>
  </cols>
  <sheetData>
    <row r="1" spans="1:14">
      <c r="A1" s="230" t="s">
        <v>131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</row>
    <row r="2" spans="1:14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</row>
    <row r="3" spans="1:14" ht="14.25" thickBot="1">
      <c r="A3" s="285" t="s">
        <v>132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</row>
    <row r="4" spans="1:14" ht="13.5" customHeight="1">
      <c r="A4" s="226" t="s">
        <v>96</v>
      </c>
      <c r="B4" s="9" t="s">
        <v>3</v>
      </c>
      <c r="C4" s="286" t="s">
        <v>4</v>
      </c>
      <c r="D4" s="278"/>
      <c r="E4" s="278"/>
      <c r="F4" s="279"/>
      <c r="G4" s="232" t="s">
        <v>5</v>
      </c>
      <c r="H4" s="279"/>
      <c r="I4" s="232" t="s">
        <v>6</v>
      </c>
      <c r="J4" s="280"/>
      <c r="K4" s="280"/>
      <c r="L4" s="280"/>
      <c r="M4" s="280"/>
      <c r="N4" s="261" t="s">
        <v>7</v>
      </c>
    </row>
    <row r="5" spans="1:14">
      <c r="A5" s="224"/>
      <c r="B5" s="10" t="s">
        <v>8</v>
      </c>
      <c r="C5" s="273" t="s">
        <v>9</v>
      </c>
      <c r="D5" s="273" t="s">
        <v>10</v>
      </c>
      <c r="E5" s="273" t="s">
        <v>11</v>
      </c>
      <c r="F5" s="202" t="s">
        <v>12</v>
      </c>
      <c r="G5" s="273" t="s">
        <v>13</v>
      </c>
      <c r="H5" s="273" t="s">
        <v>14</v>
      </c>
      <c r="I5" s="201" t="s">
        <v>13</v>
      </c>
      <c r="J5" s="281" t="s">
        <v>15</v>
      </c>
      <c r="K5" s="282"/>
      <c r="L5" s="283"/>
      <c r="M5" s="202" t="s">
        <v>12</v>
      </c>
      <c r="N5" s="262"/>
    </row>
    <row r="6" spans="1:14">
      <c r="A6" s="227"/>
      <c r="B6" s="10" t="s">
        <v>16</v>
      </c>
      <c r="C6" s="274"/>
      <c r="D6" s="274"/>
      <c r="E6" s="274"/>
      <c r="F6" s="203" t="s">
        <v>17</v>
      </c>
      <c r="G6" s="284"/>
      <c r="H6" s="284"/>
      <c r="I6" s="24" t="s">
        <v>18</v>
      </c>
      <c r="J6" s="202" t="s">
        <v>9</v>
      </c>
      <c r="K6" s="25" t="s">
        <v>10</v>
      </c>
      <c r="L6" s="97" t="s">
        <v>11</v>
      </c>
      <c r="M6" s="203" t="s">
        <v>17</v>
      </c>
      <c r="N6" s="181" t="s">
        <v>17</v>
      </c>
    </row>
    <row r="7" spans="1:14">
      <c r="A7" s="287" t="s">
        <v>2</v>
      </c>
      <c r="B7" s="201" t="s">
        <v>19</v>
      </c>
      <c r="C7" s="71">
        <v>1355.7116289999999</v>
      </c>
      <c r="D7" s="71">
        <v>12138.796221000001</v>
      </c>
      <c r="E7" s="71">
        <v>11559.460262000001</v>
      </c>
      <c r="F7" s="31">
        <f t="shared" ref="F7:F23" si="0">(D7-E7)/E7*100</f>
        <v>5.0117907399576476</v>
      </c>
      <c r="G7" s="75">
        <v>90751</v>
      </c>
      <c r="H7" s="75">
        <v>10324650.140000001</v>
      </c>
      <c r="I7" s="75">
        <v>10972</v>
      </c>
      <c r="J7" s="72">
        <v>943.84195300000101</v>
      </c>
      <c r="K7" s="72">
        <v>9176.6036490000006</v>
      </c>
      <c r="L7" s="72">
        <v>6617.0956619999997</v>
      </c>
      <c r="M7" s="32">
        <f t="shared" ref="M7:M14" si="1">(K7-L7)/L7*100</f>
        <v>38.680232502886263</v>
      </c>
      <c r="N7" s="109">
        <f t="shared" ref="N7:N19" si="2">D7/D202*100</f>
        <v>41.592713878600577</v>
      </c>
    </row>
    <row r="8" spans="1:14">
      <c r="A8" s="288"/>
      <c r="B8" s="201" t="s">
        <v>20</v>
      </c>
      <c r="C8" s="71">
        <v>454.63929000000002</v>
      </c>
      <c r="D8" s="71">
        <v>3976.4265420000002</v>
      </c>
      <c r="E8" s="71">
        <v>3837.5668639999999</v>
      </c>
      <c r="F8" s="31">
        <f t="shared" si="0"/>
        <v>3.6184301908231262</v>
      </c>
      <c r="G8" s="75">
        <v>50526</v>
      </c>
      <c r="H8" s="75">
        <v>1010520</v>
      </c>
      <c r="I8" s="75">
        <v>6216</v>
      </c>
      <c r="J8" s="72">
        <v>403.27696600000002</v>
      </c>
      <c r="K8" s="72">
        <v>3865.1985300000001</v>
      </c>
      <c r="L8" s="72">
        <v>2676.8145979999999</v>
      </c>
      <c r="M8" s="31">
        <f t="shared" si="1"/>
        <v>44.39545170173195</v>
      </c>
      <c r="N8" s="109">
        <f t="shared" si="2"/>
        <v>41.81783369720273</v>
      </c>
    </row>
    <row r="9" spans="1:14">
      <c r="A9" s="288"/>
      <c r="B9" s="201" t="s">
        <v>21</v>
      </c>
      <c r="C9" s="71">
        <v>85.3900399999998</v>
      </c>
      <c r="D9" s="71">
        <v>1150.2138560000001</v>
      </c>
      <c r="E9" s="71">
        <v>961.42183699999998</v>
      </c>
      <c r="F9" s="31">
        <f t="shared" si="0"/>
        <v>19.636751708189056</v>
      </c>
      <c r="G9" s="75">
        <v>855</v>
      </c>
      <c r="H9" s="75">
        <v>816329.86</v>
      </c>
      <c r="I9" s="75">
        <v>144</v>
      </c>
      <c r="J9" s="72">
        <v>48.826628999999997</v>
      </c>
      <c r="K9" s="72">
        <v>282.29119700000001</v>
      </c>
      <c r="L9" s="72">
        <v>384.24754100000001</v>
      </c>
      <c r="M9" s="31">
        <f t="shared" si="1"/>
        <v>-26.53402640773178</v>
      </c>
      <c r="N9" s="109">
        <f t="shared" si="2"/>
        <v>72.949623628872459</v>
      </c>
    </row>
    <row r="10" spans="1:14">
      <c r="A10" s="288"/>
      <c r="B10" s="201" t="s">
        <v>22</v>
      </c>
      <c r="C10" s="71">
        <v>103.69781</v>
      </c>
      <c r="D10" s="71">
        <v>758.57147699999996</v>
      </c>
      <c r="E10" s="71">
        <v>383.727465</v>
      </c>
      <c r="F10" s="31">
        <f t="shared" si="0"/>
        <v>97.684957734260692</v>
      </c>
      <c r="G10" s="75">
        <v>56486</v>
      </c>
      <c r="H10" s="75">
        <v>225513.8</v>
      </c>
      <c r="I10" s="75">
        <v>610</v>
      </c>
      <c r="J10" s="72">
        <v>5.8681000000000001</v>
      </c>
      <c r="K10" s="72">
        <v>71.975610000000003</v>
      </c>
      <c r="L10" s="72">
        <v>112.071595</v>
      </c>
      <c r="M10" s="31">
        <f t="shared" si="1"/>
        <v>-35.777116404919553</v>
      </c>
      <c r="N10" s="109">
        <f t="shared" si="2"/>
        <v>82.384585688858863</v>
      </c>
    </row>
    <row r="11" spans="1:14">
      <c r="A11" s="288"/>
      <c r="B11" s="201" t="s">
        <v>23</v>
      </c>
      <c r="C11" s="71">
        <v>1.7800039999999999</v>
      </c>
      <c r="D11" s="71">
        <v>43.314582000000001</v>
      </c>
      <c r="E11" s="71">
        <v>60.713675000000002</v>
      </c>
      <c r="F11" s="31">
        <f t="shared" si="0"/>
        <v>-28.657617908980143</v>
      </c>
      <c r="G11" s="75">
        <v>745</v>
      </c>
      <c r="H11" s="75">
        <v>7141.36</v>
      </c>
      <c r="I11" s="75">
        <v>20</v>
      </c>
      <c r="J11" s="72">
        <v>3.696358</v>
      </c>
      <c r="K11" s="72">
        <v>23.611889999999999</v>
      </c>
      <c r="L11" s="72">
        <v>33.074238000000001</v>
      </c>
      <c r="M11" s="31">
        <f t="shared" si="1"/>
        <v>-28.609421024302968</v>
      </c>
      <c r="N11" s="109">
        <f t="shared" si="2"/>
        <v>48.166648326985978</v>
      </c>
    </row>
    <row r="12" spans="1:14">
      <c r="A12" s="288"/>
      <c r="B12" s="201" t="s">
        <v>24</v>
      </c>
      <c r="C12" s="71">
        <v>37.6936880000003</v>
      </c>
      <c r="D12" s="71">
        <v>3300.4534290000001</v>
      </c>
      <c r="E12" s="71">
        <v>1994.7936930000001</v>
      </c>
      <c r="F12" s="31">
        <f t="shared" si="0"/>
        <v>65.453371974341806</v>
      </c>
      <c r="G12" s="75">
        <v>3877</v>
      </c>
      <c r="H12" s="75">
        <v>1980539.69</v>
      </c>
      <c r="I12" s="75">
        <v>435</v>
      </c>
      <c r="J12" s="72">
        <v>51.043740000000099</v>
      </c>
      <c r="K12" s="72">
        <v>799.29429500000003</v>
      </c>
      <c r="L12" s="72">
        <v>1411.58646</v>
      </c>
      <c r="M12" s="31">
        <f t="shared" si="1"/>
        <v>-43.376171587817581</v>
      </c>
      <c r="N12" s="109">
        <f t="shared" si="2"/>
        <v>55.712111745092329</v>
      </c>
    </row>
    <row r="13" spans="1:14">
      <c r="A13" s="288"/>
      <c r="B13" s="201" t="s">
        <v>25</v>
      </c>
      <c r="C13" s="71">
        <v>10.161915000000601</v>
      </c>
      <c r="D13" s="71">
        <v>4186.6659790000003</v>
      </c>
      <c r="E13" s="71">
        <v>3419.1285149999999</v>
      </c>
      <c r="F13" s="31">
        <f t="shared" si="0"/>
        <v>22.44833619540038</v>
      </c>
      <c r="G13" s="75">
        <v>1516</v>
      </c>
      <c r="H13" s="75">
        <v>73112.91</v>
      </c>
      <c r="I13" s="75">
        <v>2398</v>
      </c>
      <c r="J13" s="72">
        <v>74.655883999999801</v>
      </c>
      <c r="K13" s="72">
        <v>3394.608307</v>
      </c>
      <c r="L13" s="72">
        <v>2700.1596070000001</v>
      </c>
      <c r="M13" s="31">
        <f t="shared" si="1"/>
        <v>25.718801888587763</v>
      </c>
      <c r="N13" s="109">
        <f t="shared" si="2"/>
        <v>44.991000503855162</v>
      </c>
    </row>
    <row r="14" spans="1:14">
      <c r="A14" s="288"/>
      <c r="B14" s="201" t="s">
        <v>26</v>
      </c>
      <c r="C14" s="71">
        <v>126.497359</v>
      </c>
      <c r="D14" s="71">
        <v>1342.8786700000001</v>
      </c>
      <c r="E14" s="71">
        <v>1686.6193499999999</v>
      </c>
      <c r="F14" s="31">
        <f t="shared" si="0"/>
        <v>-20.380453953644011</v>
      </c>
      <c r="G14" s="75">
        <v>115071</v>
      </c>
      <c r="H14" s="75">
        <v>11815267.93</v>
      </c>
      <c r="I14" s="75">
        <v>2825</v>
      </c>
      <c r="J14" s="72">
        <v>75.241290000000006</v>
      </c>
      <c r="K14" s="72">
        <v>630.59173099999998</v>
      </c>
      <c r="L14" s="72">
        <v>415.87593800000002</v>
      </c>
      <c r="M14" s="31">
        <f t="shared" si="1"/>
        <v>51.629770655305371</v>
      </c>
      <c r="N14" s="109">
        <f t="shared" si="2"/>
        <v>45.675098921007745</v>
      </c>
    </row>
    <row r="15" spans="1:14">
      <c r="A15" s="288"/>
      <c r="B15" s="201" t="s">
        <v>27</v>
      </c>
      <c r="C15" s="71">
        <v>26.815538</v>
      </c>
      <c r="D15" s="71">
        <v>293.39999999999998</v>
      </c>
      <c r="E15" s="71">
        <v>248.88</v>
      </c>
      <c r="F15" s="31">
        <f t="shared" si="0"/>
        <v>17.88813886210221</v>
      </c>
      <c r="G15" s="75">
        <v>138</v>
      </c>
      <c r="H15" s="75">
        <v>102708.5</v>
      </c>
      <c r="I15" s="75">
        <v>0</v>
      </c>
      <c r="J15" s="72"/>
      <c r="K15" s="87"/>
      <c r="L15" s="72"/>
      <c r="M15" s="31"/>
      <c r="N15" s="109">
        <f t="shared" si="2"/>
        <v>74.44548069587708</v>
      </c>
    </row>
    <row r="16" spans="1:14">
      <c r="A16" s="288"/>
      <c r="B16" s="14" t="s">
        <v>28</v>
      </c>
      <c r="C16" s="71">
        <v>24.452831</v>
      </c>
      <c r="D16" s="71">
        <v>209.70344</v>
      </c>
      <c r="E16" s="71">
        <v>144.14792600000001</v>
      </c>
      <c r="F16" s="31">
        <f t="shared" si="0"/>
        <v>45.477944649720442</v>
      </c>
      <c r="G16" s="75">
        <v>65</v>
      </c>
      <c r="H16" s="75">
        <v>39622.379999999997</v>
      </c>
      <c r="I16" s="75">
        <v>0</v>
      </c>
      <c r="J16" s="72"/>
      <c r="K16" s="72"/>
      <c r="L16" s="72"/>
      <c r="M16" s="31"/>
      <c r="N16" s="109">
        <f t="shared" si="2"/>
        <v>100</v>
      </c>
    </row>
    <row r="17" spans="1:14">
      <c r="A17" s="288"/>
      <c r="B17" s="14" t="s">
        <v>29</v>
      </c>
      <c r="C17" s="71">
        <v>0</v>
      </c>
      <c r="D17" s="71">
        <v>24.760601000000001</v>
      </c>
      <c r="E17" s="71">
        <v>23.178958999999999</v>
      </c>
      <c r="F17" s="31">
        <f t="shared" si="0"/>
        <v>6.8236110172160984</v>
      </c>
      <c r="G17" s="75">
        <v>4</v>
      </c>
      <c r="H17" s="75">
        <v>14335.17</v>
      </c>
      <c r="I17" s="75">
        <v>0</v>
      </c>
      <c r="J17" s="72"/>
      <c r="K17" s="72"/>
      <c r="L17" s="72"/>
      <c r="M17" s="31"/>
      <c r="N17" s="109">
        <f t="shared" si="2"/>
        <v>27.314654490362834</v>
      </c>
    </row>
    <row r="18" spans="1:14">
      <c r="A18" s="288"/>
      <c r="B18" s="14" t="s">
        <v>30</v>
      </c>
      <c r="C18" s="71">
        <v>2.363699</v>
      </c>
      <c r="D18" s="71">
        <v>58.266573999999999</v>
      </c>
      <c r="E18" s="71">
        <v>80.887613999999999</v>
      </c>
      <c r="F18" s="31">
        <f t="shared" si="0"/>
        <v>-27.966012200582401</v>
      </c>
      <c r="G18" s="75">
        <v>68</v>
      </c>
      <c r="H18" s="75">
        <v>48650.95</v>
      </c>
      <c r="I18" s="75">
        <v>0</v>
      </c>
      <c r="J18" s="72"/>
      <c r="K18" s="72"/>
      <c r="L18" s="72"/>
      <c r="M18" s="31"/>
      <c r="N18" s="109">
        <f t="shared" si="2"/>
        <v>63.324681023510479</v>
      </c>
    </row>
    <row r="19" spans="1:14" ht="14.25" thickBot="1">
      <c r="A19" s="289"/>
      <c r="B19" s="15" t="s">
        <v>31</v>
      </c>
      <c r="C19" s="16">
        <f t="shared" ref="C19:L19" si="3">C7+C9+C10+C11+C12+C13+C14+C15</f>
        <v>1747.7479830000007</v>
      </c>
      <c r="D19" s="16">
        <f t="shared" si="3"/>
        <v>23214.294214000001</v>
      </c>
      <c r="E19" s="16">
        <f t="shared" si="3"/>
        <v>20314.744797000003</v>
      </c>
      <c r="F19" s="16">
        <f t="shared" si="0"/>
        <v>14.273127454833654</v>
      </c>
      <c r="G19" s="16">
        <f t="shared" si="3"/>
        <v>269439</v>
      </c>
      <c r="H19" s="16">
        <f t="shared" si="3"/>
        <v>25345264.189999998</v>
      </c>
      <c r="I19" s="16">
        <f t="shared" si="3"/>
        <v>17404</v>
      </c>
      <c r="J19" s="16">
        <f t="shared" si="3"/>
        <v>1203.173954000001</v>
      </c>
      <c r="K19" s="16">
        <f t="shared" si="3"/>
        <v>14378.976679000001</v>
      </c>
      <c r="L19" s="16">
        <f t="shared" si="3"/>
        <v>11674.111040999998</v>
      </c>
      <c r="M19" s="16">
        <f t="shared" ref="M19:M22" si="4">(K19-L19)/L19*100</f>
        <v>23.169778225514509</v>
      </c>
      <c r="N19" s="110">
        <f t="shared" si="2"/>
        <v>46.118491988822377</v>
      </c>
    </row>
    <row r="20" spans="1:14" ht="15" thickTop="1" thickBot="1">
      <c r="A20" s="264" t="s">
        <v>32</v>
      </c>
      <c r="B20" s="18" t="s">
        <v>19</v>
      </c>
      <c r="C20" s="19">
        <v>258.17794099999998</v>
      </c>
      <c r="D20" s="19">
        <v>3079.2690240000002</v>
      </c>
      <c r="E20" s="19">
        <v>3016.5303210000002</v>
      </c>
      <c r="F20" s="111">
        <f t="shared" si="0"/>
        <v>2.0798300140806041</v>
      </c>
      <c r="G20" s="20">
        <v>15041</v>
      </c>
      <c r="H20" s="20">
        <v>1778498.2629</v>
      </c>
      <c r="I20" s="20">
        <v>2782</v>
      </c>
      <c r="J20" s="19">
        <v>197.549081000001</v>
      </c>
      <c r="K20" s="20">
        <v>2677.782193</v>
      </c>
      <c r="L20" s="20">
        <v>2195.7362659999999</v>
      </c>
      <c r="M20" s="111">
        <f t="shared" si="4"/>
        <v>21.953726158476634</v>
      </c>
      <c r="N20" s="112">
        <f>D20/D202*100</f>
        <v>10.550894268156579</v>
      </c>
    </row>
    <row r="21" spans="1:14" ht="14.25" thickBot="1">
      <c r="A21" s="266"/>
      <c r="B21" s="201" t="s">
        <v>20</v>
      </c>
      <c r="C21" s="20">
        <v>72.716665000000006</v>
      </c>
      <c r="D21" s="20">
        <v>860.20545700000002</v>
      </c>
      <c r="E21" s="20">
        <v>852.26804800000002</v>
      </c>
      <c r="F21" s="31">
        <f t="shared" si="0"/>
        <v>0.93132776931231409</v>
      </c>
      <c r="G21" s="20">
        <v>7649</v>
      </c>
      <c r="H21" s="20">
        <v>152820</v>
      </c>
      <c r="I21" s="20">
        <v>1587</v>
      </c>
      <c r="J21" s="20">
        <v>95.289331000000104</v>
      </c>
      <c r="K21" s="20">
        <v>966.48226499999998</v>
      </c>
      <c r="L21" s="20">
        <v>675.14817200000005</v>
      </c>
      <c r="M21" s="31">
        <f t="shared" si="4"/>
        <v>43.151134089125534</v>
      </c>
      <c r="N21" s="109">
        <f>D21/D203*100</f>
        <v>9.046295302153295</v>
      </c>
    </row>
    <row r="22" spans="1:14" ht="14.25" thickBot="1">
      <c r="A22" s="266"/>
      <c r="B22" s="201" t="s">
        <v>21</v>
      </c>
      <c r="C22" s="20"/>
      <c r="D22" s="20">
        <v>13.024813</v>
      </c>
      <c r="E22" s="20">
        <v>10.964796</v>
      </c>
      <c r="F22" s="31">
        <f t="shared" si="0"/>
        <v>18.787554278255612</v>
      </c>
      <c r="G22" s="20">
        <v>11</v>
      </c>
      <c r="H22" s="20">
        <v>17786.048072000001</v>
      </c>
      <c r="I22" s="20">
        <v>2</v>
      </c>
      <c r="J22" s="20"/>
      <c r="K22" s="20">
        <v>0.84550000000000003</v>
      </c>
      <c r="L22" s="20"/>
      <c r="M22" s="31" t="e">
        <f t="shared" si="4"/>
        <v>#DIV/0!</v>
      </c>
      <c r="N22" s="109">
        <f>D22/D204*100</f>
        <v>0.82606830132504072</v>
      </c>
    </row>
    <row r="23" spans="1:14" ht="14.25" thickBot="1">
      <c r="A23" s="266"/>
      <c r="B23" s="201" t="s">
        <v>22</v>
      </c>
      <c r="C23" s="20">
        <v>11.10585</v>
      </c>
      <c r="D23" s="20">
        <v>84.332194000000001</v>
      </c>
      <c r="E23" s="20">
        <v>46.117392000000002</v>
      </c>
      <c r="F23" s="31">
        <f t="shared" si="0"/>
        <v>82.864187116218531</v>
      </c>
      <c r="G23" s="20">
        <v>4254</v>
      </c>
      <c r="H23" s="20">
        <v>14099.975</v>
      </c>
      <c r="I23" s="20"/>
      <c r="J23" s="20"/>
      <c r="K23" s="20"/>
      <c r="L23" s="20">
        <v>0.54081599999999996</v>
      </c>
      <c r="M23" s="31"/>
      <c r="N23" s="109">
        <f>D23/D205*100</f>
        <v>9.1588901950270269</v>
      </c>
    </row>
    <row r="24" spans="1:14" ht="14.25" thickBot="1">
      <c r="A24" s="266"/>
      <c r="B24" s="201" t="s">
        <v>23</v>
      </c>
      <c r="C24" s="20"/>
      <c r="D24" s="20"/>
      <c r="E24" s="20"/>
      <c r="F24" s="31"/>
      <c r="G24" s="20"/>
      <c r="H24" s="20"/>
      <c r="I24" s="20"/>
      <c r="J24" s="20"/>
      <c r="K24" s="20"/>
      <c r="L24" s="20"/>
      <c r="M24" s="31"/>
      <c r="N24" s="109"/>
    </row>
    <row r="25" spans="1:14" ht="14.25" thickBot="1">
      <c r="A25" s="266"/>
      <c r="B25" s="201" t="s">
        <v>24</v>
      </c>
      <c r="C25" s="21">
        <v>0.44338</v>
      </c>
      <c r="D25" s="21">
        <v>20.584855999999998</v>
      </c>
      <c r="E25" s="20">
        <v>9.1447730000000007</v>
      </c>
      <c r="F25" s="31">
        <f>(D25-E25)/E25*100</f>
        <v>125.09969356265044</v>
      </c>
      <c r="G25" s="20">
        <v>2993</v>
      </c>
      <c r="H25" s="20">
        <v>15168.7</v>
      </c>
      <c r="I25" s="20">
        <v>1</v>
      </c>
      <c r="J25" s="21"/>
      <c r="K25" s="20"/>
      <c r="L25" s="20">
        <v>22.066537</v>
      </c>
      <c r="M25" s="31">
        <f>(K25-L25)/L25*100</f>
        <v>-100</v>
      </c>
      <c r="N25" s="109">
        <f>D25/D207*100</f>
        <v>0.34747522496510708</v>
      </c>
    </row>
    <row r="26" spans="1:14" ht="14.25" thickBot="1">
      <c r="A26" s="266"/>
      <c r="B26" s="201" t="s">
        <v>25</v>
      </c>
      <c r="C26" s="22"/>
      <c r="D26" s="22">
        <v>9.6867400000000004</v>
      </c>
      <c r="E26" s="22">
        <v>7.2074199999999999</v>
      </c>
      <c r="F26" s="31"/>
      <c r="G26" s="22">
        <v>5</v>
      </c>
      <c r="H26" s="22">
        <v>484.33699999999999</v>
      </c>
      <c r="I26" s="22">
        <v>3</v>
      </c>
      <c r="J26" s="22"/>
      <c r="K26" s="22">
        <v>11.485048000000001</v>
      </c>
      <c r="L26" s="22">
        <v>6.1124650000000003</v>
      </c>
      <c r="M26" s="31"/>
      <c r="N26" s="109"/>
    </row>
    <row r="27" spans="1:14" ht="14.25" thickBot="1">
      <c r="A27" s="266"/>
      <c r="B27" s="201" t="s">
        <v>26</v>
      </c>
      <c r="C27" s="20">
        <v>4.58</v>
      </c>
      <c r="D27" s="20">
        <v>83.72</v>
      </c>
      <c r="E27" s="20">
        <v>98.07</v>
      </c>
      <c r="F27" s="31">
        <f>(D27-E27)/E27*100</f>
        <v>-14.632405424696641</v>
      </c>
      <c r="G27" s="20">
        <v>31963</v>
      </c>
      <c r="H27" s="20">
        <v>2695035.36</v>
      </c>
      <c r="I27" s="20">
        <v>92</v>
      </c>
      <c r="J27" s="20">
        <v>7.2109670000000001</v>
      </c>
      <c r="K27" s="20">
        <v>46.68797</v>
      </c>
      <c r="L27" s="20">
        <v>33.382817000000003</v>
      </c>
      <c r="M27" s="31">
        <f>(K27-L27)/L27*100</f>
        <v>39.856291936057993</v>
      </c>
      <c r="N27" s="109">
        <f>D27/D209*100</f>
        <v>2.8475538163598717</v>
      </c>
    </row>
    <row r="28" spans="1:14" ht="14.25" thickBot="1">
      <c r="A28" s="266"/>
      <c r="B28" s="201" t="s">
        <v>27</v>
      </c>
      <c r="C28" s="20"/>
      <c r="D28" s="20">
        <v>15.539726999999999</v>
      </c>
      <c r="E28" s="20">
        <v>3.8460380000000001</v>
      </c>
      <c r="F28" s="31"/>
      <c r="G28" s="20">
        <v>6</v>
      </c>
      <c r="H28" s="20">
        <v>5700</v>
      </c>
      <c r="I28" s="20"/>
      <c r="J28" s="20"/>
      <c r="K28" s="20"/>
      <c r="L28" s="20"/>
      <c r="M28" s="31"/>
      <c r="N28" s="109"/>
    </row>
    <row r="29" spans="1:14" ht="14.25" thickBot="1">
      <c r="A29" s="266"/>
      <c r="B29" s="14" t="s">
        <v>28</v>
      </c>
      <c r="C29" s="40"/>
      <c r="D29" s="40"/>
      <c r="E29" s="40"/>
      <c r="F29" s="31"/>
      <c r="G29" s="40"/>
      <c r="H29" s="40"/>
      <c r="I29" s="40"/>
      <c r="J29" s="40"/>
      <c r="K29" s="40"/>
      <c r="L29" s="40"/>
      <c r="M29" s="31"/>
      <c r="N29" s="109"/>
    </row>
    <row r="30" spans="1:14" ht="14.25" thickBot="1">
      <c r="A30" s="266"/>
      <c r="B30" s="14" t="s">
        <v>29</v>
      </c>
      <c r="C30" s="40"/>
      <c r="D30" s="40">
        <v>15.539726999999999</v>
      </c>
      <c r="E30" s="40">
        <v>3.8460380000000001</v>
      </c>
      <c r="F30" s="31"/>
      <c r="G30" s="40">
        <v>6</v>
      </c>
      <c r="H30" s="40">
        <v>5695.3959880000002</v>
      </c>
      <c r="I30" s="40"/>
      <c r="J30" s="40"/>
      <c r="K30" s="40"/>
      <c r="L30" s="40"/>
      <c r="M30" s="31"/>
      <c r="N30" s="109"/>
    </row>
    <row r="31" spans="1:14" ht="14.25" thickBot="1">
      <c r="A31" s="266"/>
      <c r="B31" s="14" t="s">
        <v>30</v>
      </c>
      <c r="C31" s="40"/>
      <c r="D31" s="40"/>
      <c r="E31" s="40"/>
      <c r="F31" s="31"/>
      <c r="G31" s="40"/>
      <c r="H31" s="40"/>
      <c r="I31" s="40"/>
      <c r="J31" s="40"/>
      <c r="K31" s="40"/>
      <c r="L31" s="40"/>
      <c r="M31" s="31"/>
      <c r="N31" s="109"/>
    </row>
    <row r="32" spans="1:14" ht="14.25" thickBot="1">
      <c r="A32" s="267"/>
      <c r="B32" s="15" t="s">
        <v>31</v>
      </c>
      <c r="C32" s="16">
        <f t="shared" ref="C32:L32" si="5">C20+C22+C23+C24+C25+C26+C27+C28</f>
        <v>274.30717099999993</v>
      </c>
      <c r="D32" s="16">
        <f t="shared" si="5"/>
        <v>3306.1573539999999</v>
      </c>
      <c r="E32" s="16">
        <f t="shared" si="5"/>
        <v>3191.880740000001</v>
      </c>
      <c r="F32" s="16">
        <f t="shared" ref="F32:F38" si="6">(D32-E32)/E32*100</f>
        <v>3.5802281886007723</v>
      </c>
      <c r="G32" s="16">
        <f t="shared" si="5"/>
        <v>54273</v>
      </c>
      <c r="H32" s="16">
        <f t="shared" si="5"/>
        <v>4526772.682972</v>
      </c>
      <c r="I32" s="16">
        <f t="shared" si="5"/>
        <v>2880</v>
      </c>
      <c r="J32" s="16">
        <f t="shared" si="5"/>
        <v>204.76004800000101</v>
      </c>
      <c r="K32" s="16">
        <f t="shared" si="5"/>
        <v>2736.8007109999999</v>
      </c>
      <c r="L32" s="16">
        <f t="shared" si="5"/>
        <v>2257.8389010000005</v>
      </c>
      <c r="M32" s="16">
        <f t="shared" ref="M32:M38" si="7">(K32-L32)/L32*100</f>
        <v>21.213285402597428</v>
      </c>
      <c r="N32" s="110">
        <f>D32/D214*100</f>
        <v>6.5681510727248842</v>
      </c>
    </row>
    <row r="33" spans="1:14" ht="15" thickTop="1" thickBot="1">
      <c r="A33" s="263" t="s">
        <v>33</v>
      </c>
      <c r="B33" s="18" t="s">
        <v>19</v>
      </c>
      <c r="C33" s="105">
        <v>582.1711579999992</v>
      </c>
      <c r="D33" s="105">
        <v>5767.2537069999998</v>
      </c>
      <c r="E33" s="91">
        <v>5366.4635960000005</v>
      </c>
      <c r="F33" s="111">
        <f t="shared" si="6"/>
        <v>7.4684213137816897</v>
      </c>
      <c r="G33" s="72">
        <v>37869</v>
      </c>
      <c r="H33" s="72">
        <v>7592521.4819399854</v>
      </c>
      <c r="I33" s="72">
        <v>3160</v>
      </c>
      <c r="J33" s="72">
        <v>412</v>
      </c>
      <c r="K33" s="72">
        <v>3508</v>
      </c>
      <c r="L33" s="72">
        <v>2968</v>
      </c>
      <c r="M33" s="111">
        <f t="shared" si="7"/>
        <v>18.194070080862534</v>
      </c>
      <c r="N33" s="112">
        <f t="shared" ref="N33:N38" si="8">D33/D202*100</f>
        <v>19.761080829873954</v>
      </c>
    </row>
    <row r="34" spans="1:14" ht="14.25" thickBot="1">
      <c r="A34" s="266"/>
      <c r="B34" s="201" t="s">
        <v>20</v>
      </c>
      <c r="C34" s="105">
        <v>181.20055800000023</v>
      </c>
      <c r="D34" s="105">
        <v>1730.3548110000004</v>
      </c>
      <c r="E34" s="91">
        <v>1619.040583</v>
      </c>
      <c r="F34" s="31">
        <f t="shared" si="6"/>
        <v>6.8753204316682917</v>
      </c>
      <c r="G34" s="72">
        <v>18533</v>
      </c>
      <c r="H34" s="72">
        <v>370660</v>
      </c>
      <c r="I34" s="72">
        <v>1962</v>
      </c>
      <c r="J34" s="72">
        <v>201</v>
      </c>
      <c r="K34" s="72">
        <v>1287</v>
      </c>
      <c r="L34" s="72">
        <v>887</v>
      </c>
      <c r="M34" s="31">
        <f t="shared" si="7"/>
        <v>45.095828635851184</v>
      </c>
      <c r="N34" s="109">
        <f t="shared" si="8"/>
        <v>18.197164956845484</v>
      </c>
    </row>
    <row r="35" spans="1:14" ht="14.25" thickBot="1">
      <c r="A35" s="266"/>
      <c r="B35" s="201" t="s">
        <v>21</v>
      </c>
      <c r="C35" s="105">
        <v>2.795065999999963</v>
      </c>
      <c r="D35" s="105">
        <v>190.44210999999999</v>
      </c>
      <c r="E35" s="91">
        <v>181.69826099999997</v>
      </c>
      <c r="F35" s="31">
        <f t="shared" si="6"/>
        <v>4.8122909662850395</v>
      </c>
      <c r="G35" s="72">
        <v>2531</v>
      </c>
      <c r="H35" s="72">
        <v>444692.2740709997</v>
      </c>
      <c r="I35" s="72">
        <v>4</v>
      </c>
      <c r="J35" s="72">
        <v>2</v>
      </c>
      <c r="K35" s="72">
        <v>3</v>
      </c>
      <c r="L35" s="72">
        <v>7</v>
      </c>
      <c r="M35" s="31">
        <f t="shared" si="7"/>
        <v>-57.142857142857139</v>
      </c>
      <c r="N35" s="109">
        <f t="shared" si="8"/>
        <v>12.07834540952385</v>
      </c>
    </row>
    <row r="36" spans="1:14" ht="14.25" thickBot="1">
      <c r="A36" s="266"/>
      <c r="B36" s="201" t="s">
        <v>22</v>
      </c>
      <c r="C36" s="105">
        <v>3.0610580000000063</v>
      </c>
      <c r="D36" s="105">
        <v>29.204058000000003</v>
      </c>
      <c r="E36" s="91">
        <v>29.017969000000001</v>
      </c>
      <c r="F36" s="31">
        <f t="shared" si="6"/>
        <v>0.64128885105640099</v>
      </c>
      <c r="G36" s="72">
        <v>760</v>
      </c>
      <c r="H36" s="72">
        <v>132288.8499999998</v>
      </c>
      <c r="I36" s="72">
        <v>15</v>
      </c>
      <c r="J36" s="72">
        <v>1</v>
      </c>
      <c r="K36" s="72">
        <v>7</v>
      </c>
      <c r="L36" s="72">
        <v>24</v>
      </c>
      <c r="M36" s="31">
        <f t="shared" si="7"/>
        <v>-70.833333333333343</v>
      </c>
      <c r="N36" s="109">
        <f t="shared" si="8"/>
        <v>3.1717040407036086</v>
      </c>
    </row>
    <row r="37" spans="1:14" ht="14.25" thickBot="1">
      <c r="A37" s="266"/>
      <c r="B37" s="201" t="s">
        <v>23</v>
      </c>
      <c r="C37" s="105">
        <v>1.2863240000000009</v>
      </c>
      <c r="D37" s="105">
        <v>4.0862050000000005</v>
      </c>
      <c r="E37" s="91">
        <v>11.266845999999999</v>
      </c>
      <c r="F37" s="31">
        <f t="shared" si="6"/>
        <v>-63.732485559845223</v>
      </c>
      <c r="G37" s="72">
        <v>833</v>
      </c>
      <c r="H37" s="72">
        <v>39207.509900000005</v>
      </c>
      <c r="I37" s="72">
        <v>1</v>
      </c>
      <c r="J37" s="72">
        <v>1</v>
      </c>
      <c r="K37" s="72">
        <v>1</v>
      </c>
      <c r="L37" s="72">
        <v>46</v>
      </c>
      <c r="M37" s="31">
        <f t="shared" si="7"/>
        <v>-97.826086956521735</v>
      </c>
      <c r="N37" s="109">
        <f t="shared" si="8"/>
        <v>4.5439385569268973</v>
      </c>
    </row>
    <row r="38" spans="1:14" ht="14.25" thickBot="1">
      <c r="A38" s="266"/>
      <c r="B38" s="201" t="s">
        <v>24</v>
      </c>
      <c r="C38" s="105">
        <v>10.265164999999797</v>
      </c>
      <c r="D38" s="105">
        <v>1074.0778899999998</v>
      </c>
      <c r="E38" s="91">
        <v>893.142382</v>
      </c>
      <c r="F38" s="31">
        <f t="shared" si="6"/>
        <v>20.258305019053481</v>
      </c>
      <c r="G38" s="72">
        <v>568</v>
      </c>
      <c r="H38" s="72">
        <v>686794.69873999932</v>
      </c>
      <c r="I38" s="72">
        <v>39</v>
      </c>
      <c r="J38" s="72">
        <v>2</v>
      </c>
      <c r="K38" s="72">
        <v>64</v>
      </c>
      <c r="L38" s="72">
        <v>390</v>
      </c>
      <c r="M38" s="31">
        <f t="shared" si="7"/>
        <v>-83.589743589743591</v>
      </c>
      <c r="N38" s="109">
        <f t="shared" si="8"/>
        <v>18.130583787314201</v>
      </c>
    </row>
    <row r="39" spans="1:14" ht="14.25" thickBot="1">
      <c r="A39" s="266"/>
      <c r="B39" s="201" t="s">
        <v>25</v>
      </c>
      <c r="C39" s="105">
        <v>0</v>
      </c>
      <c r="D39" s="105">
        <v>0</v>
      </c>
      <c r="E39" s="91">
        <v>0</v>
      </c>
      <c r="F39" s="31"/>
      <c r="G39" s="74"/>
      <c r="H39" s="74"/>
      <c r="I39" s="74">
        <v>0</v>
      </c>
      <c r="J39" s="72">
        <v>0</v>
      </c>
      <c r="K39" s="74">
        <v>0</v>
      </c>
      <c r="L39" s="74">
        <v>0</v>
      </c>
      <c r="M39" s="31"/>
      <c r="N39" s="109"/>
    </row>
    <row r="40" spans="1:14" ht="14.25" thickBot="1">
      <c r="A40" s="266"/>
      <c r="B40" s="201" t="s">
        <v>26</v>
      </c>
      <c r="C40" s="105">
        <v>81.334444999999846</v>
      </c>
      <c r="D40" s="105">
        <v>600.96761499999945</v>
      </c>
      <c r="E40" s="91">
        <v>492.60406699999925</v>
      </c>
      <c r="F40" s="31">
        <f>(D40-E40)/E40*100</f>
        <v>21.998102585702032</v>
      </c>
      <c r="G40" s="72">
        <v>17965</v>
      </c>
      <c r="H40" s="72">
        <v>16122424.974199235</v>
      </c>
      <c r="I40" s="74">
        <v>4</v>
      </c>
      <c r="J40" s="72">
        <v>30.1</v>
      </c>
      <c r="K40" s="74">
        <v>30.1</v>
      </c>
      <c r="L40" s="72">
        <v>19.899999999999999</v>
      </c>
      <c r="M40" s="31">
        <f>(K40-L40)/L40*100</f>
        <v>51.256281407035196</v>
      </c>
      <c r="N40" s="109">
        <f>D40/D209*100</f>
        <v>20.440607090324157</v>
      </c>
    </row>
    <row r="41" spans="1:14" ht="14.25" thickBot="1">
      <c r="A41" s="266"/>
      <c r="B41" s="201" t="s">
        <v>27</v>
      </c>
      <c r="C41" s="105">
        <v>0</v>
      </c>
      <c r="D41" s="105">
        <v>0</v>
      </c>
      <c r="E41" s="91">
        <v>0</v>
      </c>
      <c r="F41" s="31"/>
      <c r="G41" s="72"/>
      <c r="H41" s="72"/>
      <c r="I41" s="74">
        <v>0</v>
      </c>
      <c r="J41" s="72">
        <v>0</v>
      </c>
      <c r="K41" s="74">
        <v>0</v>
      </c>
      <c r="L41" s="72">
        <v>0</v>
      </c>
      <c r="M41" s="31"/>
      <c r="N41" s="109">
        <f>D41/D210*100</f>
        <v>0</v>
      </c>
    </row>
    <row r="42" spans="1:14" ht="14.25" thickBot="1">
      <c r="A42" s="266"/>
      <c r="B42" s="14" t="s">
        <v>28</v>
      </c>
      <c r="C42" s="105">
        <v>0</v>
      </c>
      <c r="D42" s="105">
        <v>0</v>
      </c>
      <c r="E42" s="91">
        <v>0</v>
      </c>
      <c r="F42" s="31"/>
      <c r="G42" s="72"/>
      <c r="H42" s="72"/>
      <c r="I42" s="72">
        <v>0</v>
      </c>
      <c r="J42" s="72">
        <v>0</v>
      </c>
      <c r="K42" s="72">
        <v>0</v>
      </c>
      <c r="L42" s="72">
        <v>0</v>
      </c>
      <c r="M42" s="31"/>
      <c r="N42" s="109"/>
    </row>
    <row r="43" spans="1:14" ht="14.25" thickBot="1">
      <c r="A43" s="266"/>
      <c r="B43" s="14" t="s">
        <v>29</v>
      </c>
      <c r="C43" s="105">
        <v>0</v>
      </c>
      <c r="D43" s="105"/>
      <c r="E43" s="91">
        <v>0</v>
      </c>
      <c r="F43" s="31"/>
      <c r="G43" s="72"/>
      <c r="H43" s="72"/>
      <c r="I43" s="72">
        <v>0</v>
      </c>
      <c r="J43" s="72">
        <v>0</v>
      </c>
      <c r="K43" s="72">
        <v>0</v>
      </c>
      <c r="L43" s="72">
        <v>0</v>
      </c>
      <c r="M43" s="31"/>
      <c r="N43" s="109">
        <f>D43/D212*100</f>
        <v>0</v>
      </c>
    </row>
    <row r="44" spans="1:14" ht="14.25" thickBot="1">
      <c r="A44" s="266"/>
      <c r="B44" s="14" t="s">
        <v>30</v>
      </c>
      <c r="C44" s="105">
        <v>0</v>
      </c>
      <c r="D44" s="105">
        <v>0</v>
      </c>
      <c r="E44" s="91">
        <v>0</v>
      </c>
      <c r="F44" s="31"/>
      <c r="G44" s="72">
        <v>26</v>
      </c>
      <c r="H44" s="72">
        <v>442.90277499999996</v>
      </c>
      <c r="I44" s="72">
        <v>0</v>
      </c>
      <c r="J44" s="72">
        <v>0</v>
      </c>
      <c r="K44" s="72">
        <v>0</v>
      </c>
      <c r="L44" s="72">
        <v>0</v>
      </c>
      <c r="M44" s="31"/>
      <c r="N44" s="109"/>
    </row>
    <row r="45" spans="1:14" ht="14.25" thickBot="1">
      <c r="A45" s="267"/>
      <c r="B45" s="15" t="s">
        <v>31</v>
      </c>
      <c r="C45" s="16">
        <f t="shared" ref="C45:L45" si="9">C33+C35+C36+C37+C38+C39+C40+C41</f>
        <v>680.91321599999878</v>
      </c>
      <c r="D45" s="16">
        <f t="shared" si="9"/>
        <v>7666.0315849999988</v>
      </c>
      <c r="E45" s="16">
        <f t="shared" si="9"/>
        <v>6974.1931210000002</v>
      </c>
      <c r="F45" s="16">
        <f>(D45-E45)/E45*100</f>
        <v>9.9199785838565759</v>
      </c>
      <c r="G45" s="16">
        <f t="shared" si="9"/>
        <v>60526</v>
      </c>
      <c r="H45" s="16">
        <f t="shared" si="9"/>
        <v>25017929.788850218</v>
      </c>
      <c r="I45" s="16">
        <f t="shared" si="9"/>
        <v>3223</v>
      </c>
      <c r="J45" s="16">
        <f t="shared" si="9"/>
        <v>448.1</v>
      </c>
      <c r="K45" s="16">
        <f t="shared" si="9"/>
        <v>3613.1</v>
      </c>
      <c r="L45" s="16">
        <f t="shared" si="9"/>
        <v>3454.9</v>
      </c>
      <c r="M45" s="16">
        <f t="shared" ref="M45:M49" si="10">(K45-L45)/L45*100</f>
        <v>4.579003733827312</v>
      </c>
      <c r="N45" s="110">
        <f>D45/D214*100</f>
        <v>15.229660354079019</v>
      </c>
    </row>
    <row r="46" spans="1:14" ht="14.25" thickTop="1">
      <c r="A46" s="263" t="s">
        <v>34</v>
      </c>
      <c r="B46" s="18" t="s">
        <v>19</v>
      </c>
      <c r="C46" s="121">
        <v>185.041112</v>
      </c>
      <c r="D46" s="121">
        <v>2039.9262839999999</v>
      </c>
      <c r="E46" s="121">
        <v>1870.0648619999999</v>
      </c>
      <c r="F46" s="111">
        <f>(D46-E46)/E46*100</f>
        <v>9.08318344735574</v>
      </c>
      <c r="G46" s="122">
        <v>14211</v>
      </c>
      <c r="H46" s="122">
        <v>1434270.769566</v>
      </c>
      <c r="I46" s="122">
        <v>959</v>
      </c>
      <c r="J46" s="122">
        <v>46.126181000000003</v>
      </c>
      <c r="K46" s="122">
        <v>1436.048712</v>
      </c>
      <c r="L46" s="122">
        <v>1177.122877</v>
      </c>
      <c r="M46" s="111">
        <f t="shared" si="10"/>
        <v>21.996500115594984</v>
      </c>
      <c r="N46" s="112">
        <f>D46/D202*100</f>
        <v>6.9896609778378211</v>
      </c>
    </row>
    <row r="47" spans="1:14">
      <c r="A47" s="264"/>
      <c r="B47" s="201" t="s">
        <v>20</v>
      </c>
      <c r="C47" s="122">
        <v>66.603240999999997</v>
      </c>
      <c r="D47" s="122">
        <v>687.09021499999994</v>
      </c>
      <c r="E47" s="122">
        <v>654.690248</v>
      </c>
      <c r="F47" s="31">
        <f>(D47-E47)/E47*100</f>
        <v>4.9489002011222789</v>
      </c>
      <c r="G47" s="122">
        <v>7293</v>
      </c>
      <c r="H47" s="122">
        <v>145620</v>
      </c>
      <c r="I47" s="122">
        <v>432</v>
      </c>
      <c r="J47" s="122">
        <v>25.801432999999999</v>
      </c>
      <c r="K47" s="122">
        <v>659.33198300000004</v>
      </c>
      <c r="L47" s="122">
        <v>438.75350300000002</v>
      </c>
      <c r="M47" s="31">
        <f t="shared" si="10"/>
        <v>50.273896046819708</v>
      </c>
      <c r="N47" s="109">
        <f>D47/D203*100</f>
        <v>7.2257400060994934</v>
      </c>
    </row>
    <row r="48" spans="1:14">
      <c r="A48" s="264"/>
      <c r="B48" s="201" t="s">
        <v>21</v>
      </c>
      <c r="C48" s="122">
        <v>11.757097</v>
      </c>
      <c r="D48" s="122">
        <v>107.80940099999999</v>
      </c>
      <c r="E48" s="122">
        <v>73.103660000000005</v>
      </c>
      <c r="F48" s="31">
        <f>(D48-E48)/E48*100</f>
        <v>47.474696889321258</v>
      </c>
      <c r="G48" s="122">
        <v>144</v>
      </c>
      <c r="H48" s="122">
        <v>89872.646997000003</v>
      </c>
      <c r="I48" s="122">
        <v>14</v>
      </c>
      <c r="J48" s="122">
        <v>0.45</v>
      </c>
      <c r="K48" s="122">
        <v>42.156038000000002</v>
      </c>
      <c r="L48" s="122">
        <v>21.769691999999999</v>
      </c>
      <c r="M48" s="31">
        <f t="shared" si="10"/>
        <v>93.645541700819663</v>
      </c>
      <c r="N48" s="109">
        <f>D48/D204*100</f>
        <v>6.8375591074466975</v>
      </c>
    </row>
    <row r="49" spans="1:14">
      <c r="A49" s="264"/>
      <c r="B49" s="201" t="s">
        <v>22</v>
      </c>
      <c r="C49" s="122">
        <v>0.16698299999999999</v>
      </c>
      <c r="D49" s="122">
        <v>14.500712</v>
      </c>
      <c r="E49" s="122">
        <v>4.3535019999999998</v>
      </c>
      <c r="F49" s="31">
        <f>(D49-E49)/E49*100</f>
        <v>233.08155135796426</v>
      </c>
      <c r="G49" s="122">
        <v>724</v>
      </c>
      <c r="H49" s="122">
        <v>339695.35999999999</v>
      </c>
      <c r="I49" s="122">
        <v>5</v>
      </c>
      <c r="J49" s="122">
        <v>0.1</v>
      </c>
      <c r="K49" s="122">
        <v>0.78</v>
      </c>
      <c r="L49" s="122">
        <v>1.0549999999999999</v>
      </c>
      <c r="M49" s="31">
        <f t="shared" si="10"/>
        <v>-26.066350710900466</v>
      </c>
      <c r="N49" s="109">
        <f>D49/D205*100</f>
        <v>1.5748484968588716</v>
      </c>
    </row>
    <row r="50" spans="1:14">
      <c r="A50" s="264"/>
      <c r="B50" s="201" t="s">
        <v>23</v>
      </c>
      <c r="C50" s="122">
        <v>0.65094600000000002</v>
      </c>
      <c r="D50" s="122">
        <v>1.2028350000000001</v>
      </c>
      <c r="E50" s="122">
        <v>0.59434200000000004</v>
      </c>
      <c r="F50" s="31"/>
      <c r="G50" s="122">
        <v>255</v>
      </c>
      <c r="H50" s="122">
        <v>127.5</v>
      </c>
      <c r="I50" s="122">
        <v>0</v>
      </c>
      <c r="J50" s="122">
        <v>0</v>
      </c>
      <c r="K50" s="122">
        <v>0</v>
      </c>
      <c r="L50" s="122">
        <v>0</v>
      </c>
      <c r="M50" s="31"/>
      <c r="N50" s="109"/>
    </row>
    <row r="51" spans="1:14">
      <c r="A51" s="264"/>
      <c r="B51" s="201" t="s">
        <v>24</v>
      </c>
      <c r="C51" s="122">
        <v>13.122294999999999</v>
      </c>
      <c r="D51" s="122">
        <v>428.14297099999999</v>
      </c>
      <c r="E51" s="122">
        <v>154.54325900000001</v>
      </c>
      <c r="F51" s="31">
        <f>(D51-E51)/E51*100</f>
        <v>177.0376228444878</v>
      </c>
      <c r="G51" s="122">
        <v>1136</v>
      </c>
      <c r="H51" s="122">
        <v>354186.59622399998</v>
      </c>
      <c r="I51" s="122">
        <v>123</v>
      </c>
      <c r="J51" s="122">
        <v>3.2833000000000001</v>
      </c>
      <c r="K51" s="122">
        <v>47.604095999999998</v>
      </c>
      <c r="L51" s="122">
        <v>23.728614</v>
      </c>
      <c r="M51" s="31">
        <f>(K51-L51)/L51*100</f>
        <v>100.61894891964612</v>
      </c>
      <c r="N51" s="109">
        <f>D51/D207*100</f>
        <v>7.2271127456735345</v>
      </c>
    </row>
    <row r="52" spans="1:14">
      <c r="A52" s="264"/>
      <c r="B52" s="201" t="s">
        <v>25</v>
      </c>
      <c r="C52" s="124">
        <v>30.304462999999998</v>
      </c>
      <c r="D52" s="124">
        <v>2589.9656239999999</v>
      </c>
      <c r="E52" s="124">
        <v>2154.829706</v>
      </c>
      <c r="F52" s="31">
        <f>(D52-E52)/E52*100</f>
        <v>20.193517696010449</v>
      </c>
      <c r="G52" s="124">
        <v>1033</v>
      </c>
      <c r="H52" s="124">
        <v>66035.029018999994</v>
      </c>
      <c r="I52" s="124">
        <v>2064</v>
      </c>
      <c r="J52" s="124">
        <v>25.505455000000001</v>
      </c>
      <c r="K52" s="124">
        <v>1731.9622710000001</v>
      </c>
      <c r="L52" s="124">
        <v>1082.4752840000001</v>
      </c>
      <c r="M52" s="31">
        <f t="shared" ref="M52:M54" si="11">(K52-L52)/L52*100</f>
        <v>60.000167819074193</v>
      </c>
      <c r="N52" s="109">
        <f>D52/D208*100</f>
        <v>27.832443590874657</v>
      </c>
    </row>
    <row r="53" spans="1:14">
      <c r="A53" s="264"/>
      <c r="B53" s="201" t="s">
        <v>26</v>
      </c>
      <c r="C53" s="122">
        <v>14.139557</v>
      </c>
      <c r="D53" s="122">
        <v>167.07366300000001</v>
      </c>
      <c r="E53" s="122">
        <v>108.707078</v>
      </c>
      <c r="F53" s="31">
        <f>(D53-E53)/E53*100</f>
        <v>53.691614266368205</v>
      </c>
      <c r="G53" s="122">
        <v>3488</v>
      </c>
      <c r="H53" s="122">
        <v>1258138.06</v>
      </c>
      <c r="I53" s="122">
        <v>27</v>
      </c>
      <c r="J53" s="122">
        <v>0.2102</v>
      </c>
      <c r="K53" s="122">
        <v>52.884191999999999</v>
      </c>
      <c r="L53" s="122">
        <v>78.032454000000001</v>
      </c>
      <c r="M53" s="31">
        <f t="shared" si="11"/>
        <v>-32.22795223126009</v>
      </c>
      <c r="N53" s="109">
        <f>D53/D209*100</f>
        <v>5.6826474759779391</v>
      </c>
    </row>
    <row r="54" spans="1:14">
      <c r="A54" s="264"/>
      <c r="B54" s="201" t="s">
        <v>27</v>
      </c>
      <c r="C54" s="122">
        <v>0.72896099999999997</v>
      </c>
      <c r="D54" s="122">
        <v>24.625703000000001</v>
      </c>
      <c r="E54" s="122">
        <v>52.803896999999999</v>
      </c>
      <c r="F54" s="31">
        <f>(D54-E54)/E54*100</f>
        <v>-53.363853050467092</v>
      </c>
      <c r="G54" s="122">
        <v>26</v>
      </c>
      <c r="H54" s="122">
        <v>5717.1806219999999</v>
      </c>
      <c r="I54" s="122">
        <v>3</v>
      </c>
      <c r="J54" s="122">
        <v>4.8399999999999999E-2</v>
      </c>
      <c r="K54" s="122">
        <v>2.2292860000000001</v>
      </c>
      <c r="L54" s="122">
        <v>6.4865399999999998</v>
      </c>
      <c r="M54" s="31">
        <f t="shared" si="11"/>
        <v>-65.632124368307288</v>
      </c>
      <c r="N54" s="109">
        <f>D54/D210*100</f>
        <v>6.2483718381353182</v>
      </c>
    </row>
    <row r="55" spans="1:14">
      <c r="A55" s="264"/>
      <c r="B55" s="14" t="s">
        <v>28</v>
      </c>
      <c r="C55" s="123">
        <v>0</v>
      </c>
      <c r="D55" s="123">
        <v>0</v>
      </c>
      <c r="E55" s="123">
        <v>0</v>
      </c>
      <c r="F55" s="31"/>
      <c r="G55" s="123">
        <v>0</v>
      </c>
      <c r="H55" s="123">
        <v>0</v>
      </c>
      <c r="I55" s="123">
        <v>0</v>
      </c>
      <c r="J55" s="123">
        <v>0</v>
      </c>
      <c r="K55" s="123">
        <v>0</v>
      </c>
      <c r="L55" s="123">
        <v>0</v>
      </c>
      <c r="M55" s="31"/>
      <c r="N55" s="109"/>
    </row>
    <row r="56" spans="1:14">
      <c r="A56" s="264"/>
      <c r="B56" s="14" t="s">
        <v>29</v>
      </c>
      <c r="C56" s="123">
        <v>0</v>
      </c>
      <c r="D56" s="123">
        <v>21.604842000000001</v>
      </c>
      <c r="E56" s="123">
        <v>9.5479979999999998</v>
      </c>
      <c r="F56" s="31">
        <f>(D56-E56)/E56*100</f>
        <v>126.27614710434587</v>
      </c>
      <c r="G56" s="123">
        <v>22</v>
      </c>
      <c r="H56" s="123">
        <v>5585.34951</v>
      </c>
      <c r="I56" s="123">
        <v>3</v>
      </c>
      <c r="J56" s="123">
        <v>0</v>
      </c>
      <c r="K56" s="123">
        <v>1.948</v>
      </c>
      <c r="L56" s="123">
        <v>0</v>
      </c>
      <c r="M56" s="31" t="e">
        <f>(K56-L56)/L56*100</f>
        <v>#DIV/0!</v>
      </c>
      <c r="N56" s="109">
        <f>D56/D212*100</f>
        <v>23.833379268495122</v>
      </c>
    </row>
    <row r="57" spans="1:14">
      <c r="A57" s="264"/>
      <c r="B57" s="14" t="s">
        <v>30</v>
      </c>
      <c r="C57" s="123">
        <v>0.72896099999999997</v>
      </c>
      <c r="D57" s="123">
        <v>3.020861</v>
      </c>
      <c r="E57" s="123">
        <v>43.255898999999999</v>
      </c>
      <c r="F57" s="31"/>
      <c r="G57" s="123">
        <v>4</v>
      </c>
      <c r="H57" s="123">
        <v>131.83111199999999</v>
      </c>
      <c r="I57" s="123">
        <v>0</v>
      </c>
      <c r="J57" s="123">
        <v>4.8399999999999999E-2</v>
      </c>
      <c r="K57" s="123">
        <v>0.28128599999999998</v>
      </c>
      <c r="L57" s="123">
        <v>6.4865399999999998</v>
      </c>
      <c r="M57" s="31">
        <f>(K57-L57)/L57*100</f>
        <v>-95.663543275767978</v>
      </c>
      <c r="N57" s="109"/>
    </row>
    <row r="58" spans="1:14" ht="14.25" thickBot="1">
      <c r="A58" s="265"/>
      <c r="B58" s="15" t="s">
        <v>31</v>
      </c>
      <c r="C58" s="16">
        <f t="shared" ref="C58:L58" si="12">C46+C48+C49+C50+C51+C52+C53+C54</f>
        <v>255.91141399999998</v>
      </c>
      <c r="D58" s="16">
        <f t="shared" si="12"/>
        <v>5373.2471930000002</v>
      </c>
      <c r="E58" s="16">
        <f t="shared" si="12"/>
        <v>4419.0003059999999</v>
      </c>
      <c r="F58" s="16">
        <f>(D58-E58)/E58*100</f>
        <v>21.594180152111541</v>
      </c>
      <c r="G58" s="16">
        <f t="shared" si="12"/>
        <v>21017</v>
      </c>
      <c r="H58" s="16">
        <f t="shared" si="12"/>
        <v>3548043.1424279995</v>
      </c>
      <c r="I58" s="16">
        <f t="shared" si="12"/>
        <v>3195</v>
      </c>
      <c r="J58" s="16">
        <f t="shared" si="12"/>
        <v>75.72353600000001</v>
      </c>
      <c r="K58" s="16">
        <f t="shared" si="12"/>
        <v>3313.6645949999997</v>
      </c>
      <c r="L58" s="16">
        <f t="shared" si="12"/>
        <v>2390.6704610000006</v>
      </c>
      <c r="M58" s="16">
        <f t="shared" ref="M58:M60" si="13">(K58-L58)/L58*100</f>
        <v>38.608170764527586</v>
      </c>
      <c r="N58" s="110">
        <f>D58/D214*100</f>
        <v>10.674718573821071</v>
      </c>
    </row>
    <row r="59" spans="1:14" ht="15" thickTop="1" thickBot="1">
      <c r="A59" s="266" t="s">
        <v>35</v>
      </c>
      <c r="B59" s="201" t="s">
        <v>19</v>
      </c>
      <c r="C59" s="67">
        <v>13.512931</v>
      </c>
      <c r="D59" s="67">
        <v>163.544622</v>
      </c>
      <c r="E59" s="67">
        <v>160.223128</v>
      </c>
      <c r="F59" s="31">
        <f>(D59-E59)/E59*100</f>
        <v>2.0730427881797446</v>
      </c>
      <c r="G59" s="68">
        <v>1420</v>
      </c>
      <c r="H59" s="68">
        <v>141115.86579000001</v>
      </c>
      <c r="I59" s="68">
        <v>141</v>
      </c>
      <c r="J59" s="68">
        <v>12.640499999999999</v>
      </c>
      <c r="K59" s="68">
        <v>92.486200999999994</v>
      </c>
      <c r="L59" s="68">
        <v>74.148899999999998</v>
      </c>
      <c r="M59" s="31">
        <f t="shared" si="13"/>
        <v>24.730374961732402</v>
      </c>
      <c r="N59" s="109">
        <f>D59/D202*100</f>
        <v>0.56037390737823189</v>
      </c>
    </row>
    <row r="60" spans="1:14" ht="14.25" thickBot="1">
      <c r="A60" s="266"/>
      <c r="B60" s="201" t="s">
        <v>20</v>
      </c>
      <c r="C60" s="68">
        <v>4.6976459999999998</v>
      </c>
      <c r="D60" s="68">
        <v>56.774872999999999</v>
      </c>
      <c r="E60" s="68">
        <v>61.323574999999998</v>
      </c>
      <c r="F60" s="31">
        <f>(D60-E60)/E60*100</f>
        <v>-7.4175421116593396</v>
      </c>
      <c r="G60" s="68">
        <v>704</v>
      </c>
      <c r="H60" s="68">
        <v>14060</v>
      </c>
      <c r="I60" s="68">
        <v>70</v>
      </c>
      <c r="J60" s="68">
        <v>0.85</v>
      </c>
      <c r="K60" s="68">
        <v>59.809058999999998</v>
      </c>
      <c r="L60" s="68">
        <v>33.232261000000001</v>
      </c>
      <c r="M60" s="31">
        <f t="shared" si="13"/>
        <v>79.972885383874413</v>
      </c>
      <c r="N60" s="109">
        <f>D60/D203*100</f>
        <v>0.59706929631841421</v>
      </c>
    </row>
    <row r="61" spans="1:14" ht="14.25" thickBot="1">
      <c r="A61" s="266"/>
      <c r="B61" s="201" t="s">
        <v>21</v>
      </c>
      <c r="C61" s="68">
        <v>0</v>
      </c>
      <c r="D61" s="68">
        <v>3.4590529999999999</v>
      </c>
      <c r="E61" s="68">
        <v>2.591129</v>
      </c>
      <c r="F61" s="31">
        <f>(D61-E61)/E61*100</f>
        <v>33.495978008042051</v>
      </c>
      <c r="G61" s="68">
        <v>4</v>
      </c>
      <c r="H61" s="68">
        <v>1477.5920000000001</v>
      </c>
      <c r="I61" s="68">
        <v>1</v>
      </c>
      <c r="J61" s="68"/>
      <c r="K61" s="68">
        <v>0.35025499999999998</v>
      </c>
      <c r="L61" s="68"/>
      <c r="M61" s="31"/>
      <c r="N61" s="109">
        <f>D61/D204*100</f>
        <v>0.21938234628806466</v>
      </c>
    </row>
    <row r="62" spans="1:14" ht="14.25" thickBot="1">
      <c r="A62" s="266"/>
      <c r="B62" s="201" t="s">
        <v>22</v>
      </c>
      <c r="C62" s="68"/>
      <c r="D62" s="68"/>
      <c r="E62" s="68">
        <v>0.66510400000000003</v>
      </c>
      <c r="F62" s="31"/>
      <c r="G62" s="68"/>
      <c r="H62" s="68"/>
      <c r="I62" s="68"/>
      <c r="J62" s="68"/>
      <c r="K62" s="68"/>
      <c r="L62" s="68">
        <v>8.0255000000000007E-2</v>
      </c>
      <c r="M62" s="31"/>
      <c r="N62" s="109"/>
    </row>
    <row r="63" spans="1:14" ht="14.25" thickBot="1">
      <c r="A63" s="266"/>
      <c r="B63" s="201" t="s">
        <v>23</v>
      </c>
      <c r="C63" s="68"/>
      <c r="D63" s="68"/>
      <c r="E63" s="68"/>
      <c r="F63" s="31"/>
      <c r="G63" s="68"/>
      <c r="H63" s="68"/>
      <c r="I63" s="68"/>
      <c r="J63" s="68"/>
      <c r="K63" s="68"/>
      <c r="L63" s="68"/>
      <c r="M63" s="31"/>
      <c r="N63" s="109"/>
    </row>
    <row r="64" spans="1:14" ht="14.25" thickBot="1">
      <c r="A64" s="266"/>
      <c r="B64" s="201" t="s">
        <v>24</v>
      </c>
      <c r="C64" s="68">
        <v>7.6424969999999997</v>
      </c>
      <c r="D64" s="68">
        <v>92.009552999999997</v>
      </c>
      <c r="E64" s="68">
        <v>44.790906999999997</v>
      </c>
      <c r="F64" s="31">
        <f>(D64-E64)/E64*100</f>
        <v>105.42016039103652</v>
      </c>
      <c r="G64" s="68">
        <v>53</v>
      </c>
      <c r="H64" s="68">
        <v>80747.751726999995</v>
      </c>
      <c r="I64" s="68">
        <v>5</v>
      </c>
      <c r="J64" s="68"/>
      <c r="K64" s="68">
        <v>1.6231880000000001</v>
      </c>
      <c r="L64" s="68">
        <v>9.2230999999999994E-2</v>
      </c>
      <c r="M64" s="31"/>
      <c r="N64" s="109">
        <f>D64/D207*100</f>
        <v>1.5531340188930127</v>
      </c>
    </row>
    <row r="65" spans="1:14" ht="14.25" thickBot="1">
      <c r="A65" s="266"/>
      <c r="B65" s="201" t="s">
        <v>25</v>
      </c>
      <c r="C65" s="69"/>
      <c r="D65" s="69"/>
      <c r="E65" s="69"/>
      <c r="F65" s="31"/>
      <c r="G65" s="69"/>
      <c r="H65" s="69"/>
      <c r="I65" s="69"/>
      <c r="J65" s="69"/>
      <c r="K65" s="69"/>
      <c r="L65" s="69"/>
      <c r="M65" s="31"/>
      <c r="N65" s="109"/>
    </row>
    <row r="66" spans="1:14" ht="14.25" thickBot="1">
      <c r="A66" s="266"/>
      <c r="B66" s="201" t="s">
        <v>26</v>
      </c>
      <c r="C66" s="68">
        <v>1.4488099999999999</v>
      </c>
      <c r="D66" s="70">
        <v>41.203561000000001</v>
      </c>
      <c r="E66" s="68">
        <v>22.304342999999999</v>
      </c>
      <c r="F66" s="31">
        <f>(D66-E66)/E66*100</f>
        <v>84.733354396495798</v>
      </c>
      <c r="G66" s="68">
        <v>279</v>
      </c>
      <c r="H66" s="68">
        <v>118529.24</v>
      </c>
      <c r="I66" s="68">
        <v>32</v>
      </c>
      <c r="J66" s="68">
        <v>9.4769999999999993E-2</v>
      </c>
      <c r="K66" s="68">
        <v>6.327807</v>
      </c>
      <c r="L66" s="68">
        <v>3.4605039999999998</v>
      </c>
      <c r="M66" s="31">
        <f>(K66-L66)/L66*100</f>
        <v>82.857959418628042</v>
      </c>
      <c r="N66" s="109">
        <f>D66/D209*100</f>
        <v>1.4014495625079642</v>
      </c>
    </row>
    <row r="67" spans="1:14" ht="14.25" thickBot="1">
      <c r="A67" s="266"/>
      <c r="B67" s="201" t="s">
        <v>27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109"/>
    </row>
    <row r="68" spans="1:14" ht="14.25" thickBot="1">
      <c r="A68" s="266"/>
      <c r="B68" s="14" t="s">
        <v>28</v>
      </c>
      <c r="C68" s="34"/>
      <c r="D68" s="34"/>
      <c r="E68" s="34"/>
      <c r="F68" s="31"/>
      <c r="G68" s="34"/>
      <c r="H68" s="34"/>
      <c r="I68" s="34"/>
      <c r="J68" s="34"/>
      <c r="K68" s="34"/>
      <c r="L68" s="34"/>
      <c r="M68" s="31"/>
      <c r="N68" s="109"/>
    </row>
    <row r="69" spans="1:14" ht="14.25" thickBot="1">
      <c r="A69" s="266"/>
      <c r="B69" s="14" t="s">
        <v>29</v>
      </c>
      <c r="C69" s="34"/>
      <c r="D69" s="34"/>
      <c r="E69" s="34"/>
      <c r="F69" s="31"/>
      <c r="G69" s="34"/>
      <c r="H69" s="34"/>
      <c r="I69" s="34"/>
      <c r="J69" s="34"/>
      <c r="K69" s="34"/>
      <c r="L69" s="34"/>
      <c r="M69" s="31"/>
      <c r="N69" s="109"/>
    </row>
    <row r="70" spans="1:14" ht="14.25" thickBot="1">
      <c r="A70" s="266"/>
      <c r="B70" s="14" t="s">
        <v>30</v>
      </c>
      <c r="C70" s="34"/>
      <c r="D70" s="34"/>
      <c r="E70" s="34"/>
      <c r="F70" s="31"/>
      <c r="G70" s="34"/>
      <c r="H70" s="34"/>
      <c r="I70" s="34"/>
      <c r="J70" s="34"/>
      <c r="K70" s="34"/>
      <c r="L70" s="34"/>
      <c r="M70" s="31"/>
      <c r="N70" s="109"/>
    </row>
    <row r="71" spans="1:14" ht="14.25" thickBot="1">
      <c r="A71" s="267"/>
      <c r="B71" s="15" t="s">
        <v>31</v>
      </c>
      <c r="C71" s="16">
        <f t="shared" ref="C71:L71" si="14">C59+C61+C62+C63+C64+C65+C66+C67</f>
        <v>22.604238000000002</v>
      </c>
      <c r="D71" s="16">
        <f t="shared" si="14"/>
        <v>300.21678900000001</v>
      </c>
      <c r="E71" s="16">
        <f t="shared" si="14"/>
        <v>230.574611</v>
      </c>
      <c r="F71" s="16">
        <f t="shared" ref="F71:F77" si="15">(D71-E71)/E71*100</f>
        <v>30.203749535979917</v>
      </c>
      <c r="G71" s="16">
        <f t="shared" si="14"/>
        <v>1756</v>
      </c>
      <c r="H71" s="16">
        <f t="shared" si="14"/>
        <v>341870.449517</v>
      </c>
      <c r="I71" s="16">
        <f t="shared" si="14"/>
        <v>179</v>
      </c>
      <c r="J71" s="16">
        <f t="shared" si="14"/>
        <v>12.73527</v>
      </c>
      <c r="K71" s="16">
        <f t="shared" si="14"/>
        <v>100.787451</v>
      </c>
      <c r="L71" s="16">
        <f t="shared" si="14"/>
        <v>77.78188999999999</v>
      </c>
      <c r="M71" s="16">
        <f t="shared" ref="M71:M74" si="16">(K71-L71)/L71*100</f>
        <v>29.577014649554052</v>
      </c>
      <c r="N71" s="110">
        <f>D71/D214*100</f>
        <v>0.59642328346370976</v>
      </c>
    </row>
    <row r="72" spans="1:14" ht="15" thickTop="1" thickBot="1">
      <c r="A72" s="263" t="s">
        <v>36</v>
      </c>
      <c r="B72" s="18" t="s">
        <v>19</v>
      </c>
      <c r="C72" s="32">
        <v>94.91028</v>
      </c>
      <c r="D72" s="32">
        <v>878.51101500000004</v>
      </c>
      <c r="E72" s="32">
        <v>765.13662399999998</v>
      </c>
      <c r="F72" s="111">
        <f t="shared" si="15"/>
        <v>14.817535515069014</v>
      </c>
      <c r="G72" s="31">
        <v>7789</v>
      </c>
      <c r="H72" s="31">
        <v>723054.67657200003</v>
      </c>
      <c r="I72" s="33">
        <v>775</v>
      </c>
      <c r="J72" s="31">
        <v>52.980885000000001</v>
      </c>
      <c r="K72" s="31">
        <v>588.37741800000003</v>
      </c>
      <c r="L72" s="31">
        <v>412.347015</v>
      </c>
      <c r="M72" s="111">
        <f t="shared" si="16"/>
        <v>42.689869599274303</v>
      </c>
      <c r="N72" s="112">
        <f t="shared" ref="N72:N77" si="17">D72/D202*100</f>
        <v>3.0101549297681371</v>
      </c>
    </row>
    <row r="73" spans="1:14" ht="14.25" thickBot="1">
      <c r="A73" s="266"/>
      <c r="B73" s="201" t="s">
        <v>20</v>
      </c>
      <c r="C73" s="31">
        <v>37.179558</v>
      </c>
      <c r="D73" s="31">
        <v>351.38453800000002</v>
      </c>
      <c r="E73" s="31">
        <v>306.40306700000002</v>
      </c>
      <c r="F73" s="31">
        <f t="shared" si="15"/>
        <v>14.680489800710772</v>
      </c>
      <c r="G73" s="31">
        <v>4118</v>
      </c>
      <c r="H73" s="31">
        <v>82360</v>
      </c>
      <c r="I73" s="33">
        <v>486</v>
      </c>
      <c r="J73" s="31">
        <v>24.983941000000002</v>
      </c>
      <c r="K73" s="31">
        <v>325.53080499999999</v>
      </c>
      <c r="L73" s="31">
        <v>157.99595600000001</v>
      </c>
      <c r="M73" s="31">
        <f t="shared" si="16"/>
        <v>106.03742857823524</v>
      </c>
      <c r="N73" s="109">
        <f t="shared" si="17"/>
        <v>3.695312869142501</v>
      </c>
    </row>
    <row r="74" spans="1:14" ht="14.25" thickBot="1">
      <c r="A74" s="266"/>
      <c r="B74" s="201" t="s">
        <v>21</v>
      </c>
      <c r="C74" s="31">
        <v>0</v>
      </c>
      <c r="D74" s="31">
        <v>3.5273099999999999</v>
      </c>
      <c r="E74" s="31">
        <v>5.1022999999999996</v>
      </c>
      <c r="F74" s="31">
        <f t="shared" si="15"/>
        <v>-30.868235893616603</v>
      </c>
      <c r="G74" s="31">
        <v>10</v>
      </c>
      <c r="H74" s="31">
        <v>98441.4</v>
      </c>
      <c r="I74" s="33">
        <v>0</v>
      </c>
      <c r="J74" s="31">
        <v>0</v>
      </c>
      <c r="K74" s="31">
        <v>0</v>
      </c>
      <c r="L74" s="31">
        <v>4.0928279999999999</v>
      </c>
      <c r="M74" s="31">
        <f t="shared" si="16"/>
        <v>-100</v>
      </c>
      <c r="N74" s="109">
        <f t="shared" si="17"/>
        <v>0.22371138686957193</v>
      </c>
    </row>
    <row r="75" spans="1:14" ht="14.25" thickBot="1">
      <c r="A75" s="266"/>
      <c r="B75" s="201" t="s">
        <v>22</v>
      </c>
      <c r="C75" s="31">
        <v>1.9622000000000001E-2</v>
      </c>
      <c r="D75" s="31">
        <v>0.86503600000000003</v>
      </c>
      <c r="E75" s="31">
        <v>1.4543889999999999</v>
      </c>
      <c r="F75" s="31">
        <f t="shared" si="15"/>
        <v>-40.522377438223195</v>
      </c>
      <c r="G75" s="31">
        <v>90</v>
      </c>
      <c r="H75" s="31">
        <v>4096.66</v>
      </c>
      <c r="I75" s="33">
        <v>0</v>
      </c>
      <c r="J75" s="31">
        <v>0</v>
      </c>
      <c r="K75" s="31">
        <v>0</v>
      </c>
      <c r="L75" s="31">
        <v>0</v>
      </c>
      <c r="M75" s="31"/>
      <c r="N75" s="109">
        <f t="shared" si="17"/>
        <v>9.3947155445112687E-2</v>
      </c>
    </row>
    <row r="76" spans="1:14" ht="14.25" thickBot="1">
      <c r="A76" s="266"/>
      <c r="B76" s="201" t="s">
        <v>23</v>
      </c>
      <c r="C76" s="31">
        <v>4.7021282099999997</v>
      </c>
      <c r="D76" s="31">
        <v>39.598441059999999</v>
      </c>
      <c r="E76" s="31">
        <v>40.474632970000002</v>
      </c>
      <c r="F76" s="31">
        <f t="shared" si="15"/>
        <v>-2.1647927249876253</v>
      </c>
      <c r="G76" s="31">
        <v>442</v>
      </c>
      <c r="H76" s="31">
        <v>353079.53022605</v>
      </c>
      <c r="I76" s="33">
        <v>1</v>
      </c>
      <c r="J76" s="31">
        <v>0</v>
      </c>
      <c r="K76" s="31">
        <v>0</v>
      </c>
      <c r="L76" s="31">
        <v>0</v>
      </c>
      <c r="M76" s="31"/>
      <c r="N76" s="109">
        <f t="shared" si="17"/>
        <v>44.034228122850216</v>
      </c>
    </row>
    <row r="77" spans="1:14" ht="14.25" thickBot="1">
      <c r="A77" s="266"/>
      <c r="B77" s="201" t="s">
        <v>24</v>
      </c>
      <c r="C77" s="31">
        <v>2.1287739999999999</v>
      </c>
      <c r="D77" s="31">
        <v>25.312497</v>
      </c>
      <c r="E77" s="31">
        <v>22.878397</v>
      </c>
      <c r="F77" s="31">
        <f t="shared" si="15"/>
        <v>10.639294352659414</v>
      </c>
      <c r="G77" s="31">
        <v>91</v>
      </c>
      <c r="H77" s="31">
        <v>75402.729302000007</v>
      </c>
      <c r="I77" s="33">
        <v>7</v>
      </c>
      <c r="J77" s="31">
        <v>0.31562800000000002</v>
      </c>
      <c r="K77" s="31">
        <v>0.96750800000000003</v>
      </c>
      <c r="L77" s="31">
        <v>12.930076</v>
      </c>
      <c r="M77" s="31">
        <f>(K77-L77)/L77*100</f>
        <v>-92.517383501844847</v>
      </c>
      <c r="N77" s="109">
        <f t="shared" si="17"/>
        <v>0.42727846089880828</v>
      </c>
    </row>
    <row r="78" spans="1:14" ht="14.25" thickBot="1">
      <c r="A78" s="266"/>
      <c r="B78" s="201" t="s">
        <v>25</v>
      </c>
      <c r="C78" s="33">
        <v>0</v>
      </c>
      <c r="D78" s="33">
        <v>0</v>
      </c>
      <c r="E78" s="31">
        <v>0</v>
      </c>
      <c r="F78" s="31"/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1">
        <v>0</v>
      </c>
      <c r="M78" s="31"/>
      <c r="N78" s="109"/>
    </row>
    <row r="79" spans="1:14" ht="14.25" thickBot="1">
      <c r="A79" s="266"/>
      <c r="B79" s="201" t="s">
        <v>26</v>
      </c>
      <c r="C79" s="31">
        <v>11.407807</v>
      </c>
      <c r="D79" s="31">
        <v>257.37504899999999</v>
      </c>
      <c r="E79" s="31">
        <v>253.89427800000001</v>
      </c>
      <c r="F79" s="31">
        <f>(D79-E79)/E79*100</f>
        <v>1.3709529129285756</v>
      </c>
      <c r="G79" s="31">
        <v>9860</v>
      </c>
      <c r="H79" s="31">
        <v>1777049.614664</v>
      </c>
      <c r="I79" s="33">
        <v>49175</v>
      </c>
      <c r="J79" s="31">
        <v>23.796334999999999</v>
      </c>
      <c r="K79" s="31">
        <v>159.780968</v>
      </c>
      <c r="L79" s="31">
        <v>74.318854000000002</v>
      </c>
      <c r="M79" s="31">
        <f>(K79-L79)/L79*100</f>
        <v>114.99385337669497</v>
      </c>
      <c r="N79" s="109">
        <f>D79/D209*100</f>
        <v>8.7540528310530199</v>
      </c>
    </row>
    <row r="80" spans="1:14" ht="14.25" thickBot="1">
      <c r="A80" s="266"/>
      <c r="B80" s="201" t="s">
        <v>27</v>
      </c>
      <c r="C80" s="31">
        <v>0</v>
      </c>
      <c r="D80" s="31">
        <v>0</v>
      </c>
      <c r="E80" s="31">
        <v>0</v>
      </c>
      <c r="F80" s="31" t="e">
        <f>(D80-E80)/E80*100</f>
        <v>#DIV/0!</v>
      </c>
      <c r="G80" s="31">
        <v>0</v>
      </c>
      <c r="H80" s="31">
        <v>0</v>
      </c>
      <c r="I80" s="33">
        <v>0</v>
      </c>
      <c r="J80" s="31">
        <v>0</v>
      </c>
      <c r="K80" s="31">
        <v>0</v>
      </c>
      <c r="L80" s="31">
        <v>0</v>
      </c>
      <c r="M80" s="31"/>
      <c r="N80" s="109">
        <f>D80/D210*100</f>
        <v>0</v>
      </c>
    </row>
    <row r="81" spans="1:14" ht="14.25" thickBot="1">
      <c r="A81" s="266"/>
      <c r="B81" s="14" t="s">
        <v>28</v>
      </c>
      <c r="C81" s="34">
        <v>0</v>
      </c>
      <c r="D81" s="34">
        <v>0</v>
      </c>
      <c r="E81" s="34">
        <v>0</v>
      </c>
      <c r="F81" s="31" t="e">
        <f>(D81-E81)/E81*100</f>
        <v>#DIV/0!</v>
      </c>
      <c r="G81" s="34">
        <v>0</v>
      </c>
      <c r="H81" s="34">
        <v>0</v>
      </c>
      <c r="I81" s="33">
        <v>0</v>
      </c>
      <c r="J81" s="31">
        <v>0</v>
      </c>
      <c r="K81" s="31">
        <v>0</v>
      </c>
      <c r="L81" s="31">
        <v>0</v>
      </c>
      <c r="M81" s="31"/>
      <c r="N81" s="109">
        <f>D81/D211*100</f>
        <v>0</v>
      </c>
    </row>
    <row r="82" spans="1:14" ht="14.25" thickBot="1">
      <c r="A82" s="266"/>
      <c r="B82" s="14" t="s">
        <v>29</v>
      </c>
      <c r="C82" s="34">
        <v>0</v>
      </c>
      <c r="D82" s="34">
        <v>0</v>
      </c>
      <c r="E82" s="34">
        <v>0</v>
      </c>
      <c r="F82" s="31"/>
      <c r="G82" s="27">
        <v>0</v>
      </c>
      <c r="H82" s="27">
        <v>0</v>
      </c>
      <c r="I82" s="31">
        <v>0</v>
      </c>
      <c r="J82" s="31">
        <v>0</v>
      </c>
      <c r="K82" s="31">
        <v>0</v>
      </c>
      <c r="L82" s="31">
        <v>0</v>
      </c>
      <c r="M82" s="31"/>
      <c r="N82" s="109"/>
    </row>
    <row r="83" spans="1:14" ht="14.25" thickBot="1">
      <c r="A83" s="266"/>
      <c r="B83" s="14" t="s">
        <v>30</v>
      </c>
      <c r="C83" s="34">
        <v>0</v>
      </c>
      <c r="D83" s="34">
        <v>0</v>
      </c>
      <c r="E83" s="34">
        <v>0</v>
      </c>
      <c r="F83" s="31"/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1"/>
      <c r="N83" s="109"/>
    </row>
    <row r="84" spans="1:14" ht="14.25" thickBot="1">
      <c r="A84" s="267"/>
      <c r="B84" s="15" t="s">
        <v>31</v>
      </c>
      <c r="C84" s="16">
        <f t="shared" ref="C84:L84" si="18">C72+C74+C75+C76+C77+C78+C79+C80</f>
        <v>113.16861121000001</v>
      </c>
      <c r="D84" s="16">
        <f t="shared" si="18"/>
        <v>1205.1893480600002</v>
      </c>
      <c r="E84" s="16">
        <f t="shared" si="18"/>
        <v>1088.9406209700001</v>
      </c>
      <c r="F84" s="16">
        <f>(D84-E84)/E84*100</f>
        <v>10.675396330283716</v>
      </c>
      <c r="G84" s="16">
        <f t="shared" si="18"/>
        <v>18282</v>
      </c>
      <c r="H84" s="16">
        <f t="shared" si="18"/>
        <v>3031124.6107640499</v>
      </c>
      <c r="I84" s="16">
        <f t="shared" si="18"/>
        <v>49958</v>
      </c>
      <c r="J84" s="16">
        <f t="shared" si="18"/>
        <v>77.092848000000004</v>
      </c>
      <c r="K84" s="16">
        <f t="shared" si="18"/>
        <v>749.12589400000002</v>
      </c>
      <c r="L84" s="16">
        <f t="shared" si="18"/>
        <v>503.68877299999997</v>
      </c>
      <c r="M84" s="16">
        <f t="shared" ref="M84:M86" si="19">(K84-L84)/L84*100</f>
        <v>48.727931642820252</v>
      </c>
      <c r="N84" s="110">
        <f>D84/D214*100</f>
        <v>2.3942797821524664</v>
      </c>
    </row>
    <row r="85" spans="1:14" ht="14.25" thickTop="1">
      <c r="A85" s="264" t="s">
        <v>66</v>
      </c>
      <c r="B85" s="201" t="s">
        <v>19</v>
      </c>
      <c r="C85" s="71">
        <v>19.82</v>
      </c>
      <c r="D85" s="71">
        <v>319.56</v>
      </c>
      <c r="E85" s="71">
        <v>404.39</v>
      </c>
      <c r="F85" s="31">
        <f>(D85-E85)/E85*100</f>
        <v>-20.977274413313875</v>
      </c>
      <c r="G85" s="72">
        <v>2440</v>
      </c>
      <c r="H85" s="72">
        <v>232490.5</v>
      </c>
      <c r="I85" s="72">
        <v>317</v>
      </c>
      <c r="J85" s="72">
        <v>31.08</v>
      </c>
      <c r="K85" s="72">
        <v>318.07</v>
      </c>
      <c r="L85" s="72">
        <v>182.89</v>
      </c>
      <c r="M85" s="31">
        <f t="shared" si="19"/>
        <v>73.913281207283077</v>
      </c>
      <c r="N85" s="109">
        <f>D85/D202*100</f>
        <v>1.0949494006705263</v>
      </c>
    </row>
    <row r="86" spans="1:14">
      <c r="A86" s="264"/>
      <c r="B86" s="201" t="s">
        <v>20</v>
      </c>
      <c r="C86" s="72">
        <v>9.1300000000000008</v>
      </c>
      <c r="D86" s="72">
        <v>137.07</v>
      </c>
      <c r="E86" s="72">
        <v>166.92</v>
      </c>
      <c r="F86" s="31">
        <f>(D86-E86)/E86*100</f>
        <v>-17.882818116462971</v>
      </c>
      <c r="G86" s="72">
        <v>1281</v>
      </c>
      <c r="H86" s="72">
        <v>25660</v>
      </c>
      <c r="I86" s="72">
        <v>155</v>
      </c>
      <c r="J86" s="72">
        <v>12.45</v>
      </c>
      <c r="K86" s="72">
        <v>178.66</v>
      </c>
      <c r="L86" s="72">
        <v>54.81</v>
      </c>
      <c r="M86" s="31">
        <f t="shared" si="19"/>
        <v>225.96241561758802</v>
      </c>
      <c r="N86" s="109">
        <f>D86/D203*100</f>
        <v>1.44148782941998</v>
      </c>
    </row>
    <row r="87" spans="1:14">
      <c r="A87" s="264"/>
      <c r="B87" s="201" t="s">
        <v>21</v>
      </c>
      <c r="C87" s="72"/>
      <c r="D87" s="72"/>
      <c r="E87" s="72"/>
      <c r="F87" s="31"/>
      <c r="G87" s="72"/>
      <c r="H87" s="72"/>
      <c r="I87" s="72"/>
      <c r="J87" s="72"/>
      <c r="K87" s="72"/>
      <c r="L87" s="72"/>
      <c r="M87" s="31"/>
      <c r="N87" s="109"/>
    </row>
    <row r="88" spans="1:14">
      <c r="A88" s="264"/>
      <c r="B88" s="201" t="s">
        <v>22</v>
      </c>
      <c r="C88" s="72"/>
      <c r="D88" s="72"/>
      <c r="E88" s="72">
        <v>5.0000000000000001E-3</v>
      </c>
      <c r="F88" s="31"/>
      <c r="G88" s="72"/>
      <c r="H88" s="72"/>
      <c r="I88" s="72"/>
      <c r="J88" s="72"/>
      <c r="K88" s="72"/>
      <c r="L88" s="72"/>
      <c r="M88" s="31"/>
      <c r="N88" s="109">
        <f>D88/D205*100</f>
        <v>0</v>
      </c>
    </row>
    <row r="89" spans="1:14">
      <c r="A89" s="264"/>
      <c r="B89" s="201" t="s">
        <v>23</v>
      </c>
      <c r="C89" s="72"/>
      <c r="D89" s="72"/>
      <c r="E89" s="72"/>
      <c r="F89" s="31"/>
      <c r="G89" s="72"/>
      <c r="H89" s="72"/>
      <c r="I89" s="72"/>
      <c r="J89" s="72"/>
      <c r="K89" s="72"/>
      <c r="L89" s="72"/>
      <c r="M89" s="31"/>
      <c r="N89" s="109"/>
    </row>
    <row r="90" spans="1:14">
      <c r="A90" s="264"/>
      <c r="B90" s="201" t="s">
        <v>24</v>
      </c>
      <c r="C90" s="72">
        <v>0.14000000000000001</v>
      </c>
      <c r="D90" s="72">
        <v>9.27</v>
      </c>
      <c r="E90" s="72">
        <v>9.58</v>
      </c>
      <c r="F90" s="31"/>
      <c r="G90" s="72">
        <v>12</v>
      </c>
      <c r="H90" s="72">
        <v>12237.9</v>
      </c>
      <c r="I90" s="72">
        <v>3</v>
      </c>
      <c r="J90" s="72"/>
      <c r="K90" s="72">
        <v>2.87</v>
      </c>
      <c r="L90" s="72">
        <v>0.1</v>
      </c>
      <c r="M90" s="31"/>
      <c r="N90" s="109">
        <f>D90/D207*100</f>
        <v>0.15647888600369822</v>
      </c>
    </row>
    <row r="91" spans="1:14">
      <c r="A91" s="264"/>
      <c r="B91" s="201" t="s">
        <v>25</v>
      </c>
      <c r="C91" s="74"/>
      <c r="D91" s="74"/>
      <c r="E91" s="74"/>
      <c r="F91" s="31"/>
      <c r="G91" s="74"/>
      <c r="H91" s="74"/>
      <c r="I91" s="74"/>
      <c r="J91" s="74"/>
      <c r="K91" s="74"/>
      <c r="L91" s="74"/>
      <c r="M91" s="31"/>
      <c r="N91" s="109"/>
    </row>
    <row r="92" spans="1:14">
      <c r="A92" s="264"/>
      <c r="B92" s="201" t="s">
        <v>26</v>
      </c>
      <c r="C92" s="72">
        <v>1.31</v>
      </c>
      <c r="D92" s="72">
        <v>17.78</v>
      </c>
      <c r="E92" s="72">
        <v>18.87</v>
      </c>
      <c r="F92" s="31">
        <f>(D92-E92)/E92*100</f>
        <v>-5.776364599894011</v>
      </c>
      <c r="G92" s="72">
        <v>1106</v>
      </c>
      <c r="H92" s="72">
        <v>162984.06</v>
      </c>
      <c r="I92" s="72">
        <v>3</v>
      </c>
      <c r="J92" s="72"/>
      <c r="K92" s="72">
        <v>1.89</v>
      </c>
      <c r="L92" s="72">
        <v>0.2</v>
      </c>
      <c r="M92" s="31">
        <f>(K92-L92)/L92*100</f>
        <v>844.99999999999989</v>
      </c>
      <c r="N92" s="109">
        <f>D92/D209*100</f>
        <v>0.60474805130050791</v>
      </c>
    </row>
    <row r="93" spans="1:14">
      <c r="A93" s="264"/>
      <c r="B93" s="201" t="s">
        <v>27</v>
      </c>
      <c r="C93" s="31"/>
      <c r="D93" s="31"/>
      <c r="E93" s="31">
        <v>1E-3</v>
      </c>
      <c r="F93" s="31"/>
      <c r="G93" s="72"/>
      <c r="H93" s="72"/>
      <c r="I93" s="72"/>
      <c r="J93" s="72"/>
      <c r="K93" s="72"/>
      <c r="L93" s="72"/>
      <c r="M93" s="31"/>
      <c r="N93" s="109"/>
    </row>
    <row r="94" spans="1:14">
      <c r="A94" s="264"/>
      <c r="B94" s="14" t="s">
        <v>28</v>
      </c>
      <c r="C94" s="34"/>
      <c r="D94" s="34"/>
      <c r="E94" s="34"/>
      <c r="F94" s="31"/>
      <c r="G94" s="34"/>
      <c r="H94" s="34"/>
      <c r="I94" s="34"/>
      <c r="J94" s="34"/>
      <c r="K94" s="34"/>
      <c r="L94" s="34"/>
      <c r="M94" s="31"/>
      <c r="N94" s="109"/>
    </row>
    <row r="95" spans="1:14">
      <c r="A95" s="264"/>
      <c r="B95" s="14" t="s">
        <v>29</v>
      </c>
      <c r="C95" s="34"/>
      <c r="D95" s="34"/>
      <c r="E95" s="34"/>
      <c r="F95" s="31"/>
      <c r="G95" s="34"/>
      <c r="H95" s="34"/>
      <c r="I95" s="34"/>
      <c r="J95" s="34"/>
      <c r="K95" s="34"/>
      <c r="L95" s="34"/>
      <c r="M95" s="31"/>
      <c r="N95" s="109"/>
    </row>
    <row r="96" spans="1:14">
      <c r="A96" s="264"/>
      <c r="B96" s="14" t="s">
        <v>30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109"/>
    </row>
    <row r="97" spans="1:14" ht="14.25" thickBot="1">
      <c r="A97" s="265"/>
      <c r="B97" s="15" t="s">
        <v>31</v>
      </c>
      <c r="C97" s="16">
        <f t="shared" ref="C97:L97" si="20">C85+C87+C88+C89+C90+C91+C92+C93</f>
        <v>21.27</v>
      </c>
      <c r="D97" s="16">
        <f t="shared" si="20"/>
        <v>346.61</v>
      </c>
      <c r="E97" s="16">
        <f t="shared" si="20"/>
        <v>432.84599999999995</v>
      </c>
      <c r="F97" s="16">
        <f>(D97-E97)/E97*100</f>
        <v>-19.923021120675703</v>
      </c>
      <c r="G97" s="16">
        <f t="shared" si="20"/>
        <v>3558</v>
      </c>
      <c r="H97" s="16">
        <f t="shared" si="20"/>
        <v>407712.45999999996</v>
      </c>
      <c r="I97" s="16">
        <f t="shared" si="20"/>
        <v>323</v>
      </c>
      <c r="J97" s="16">
        <f t="shared" si="20"/>
        <v>31.08</v>
      </c>
      <c r="K97" s="16">
        <f t="shared" si="20"/>
        <v>322.83</v>
      </c>
      <c r="L97" s="16">
        <f t="shared" si="20"/>
        <v>183.18999999999997</v>
      </c>
      <c r="M97" s="16">
        <f t="shared" ref="M97:M99" si="21">(K97-L97)/L97*100</f>
        <v>76.226868278836207</v>
      </c>
      <c r="N97" s="110">
        <f>D97/D214*100</f>
        <v>0.68858998515688086</v>
      </c>
    </row>
    <row r="98" spans="1:14" ht="15" thickTop="1" thickBot="1">
      <c r="A98" s="266" t="s">
        <v>90</v>
      </c>
      <c r="B98" s="201" t="s">
        <v>19</v>
      </c>
      <c r="C98" s="31">
        <v>12.256874</v>
      </c>
      <c r="D98" s="31">
        <v>409.34288900000001</v>
      </c>
      <c r="E98" s="31">
        <v>315.31068600000003</v>
      </c>
      <c r="F98" s="31">
        <f>(D98-E98)/E98*100</f>
        <v>29.822079356993303</v>
      </c>
      <c r="G98" s="31">
        <v>4401</v>
      </c>
      <c r="H98" s="31">
        <v>293591.26782199997</v>
      </c>
      <c r="I98" s="31">
        <v>716</v>
      </c>
      <c r="J98" s="31">
        <v>39.422911999999997</v>
      </c>
      <c r="K98" s="31">
        <v>387.31401199999999</v>
      </c>
      <c r="L98" s="31">
        <v>70.255679999999998</v>
      </c>
      <c r="M98" s="31">
        <f t="shared" si="21"/>
        <v>451.29209766384724</v>
      </c>
      <c r="N98" s="109">
        <f>D98/D202*100</f>
        <v>1.4025840248444479</v>
      </c>
    </row>
    <row r="99" spans="1:14" ht="14.25" thickBot="1">
      <c r="A99" s="266"/>
      <c r="B99" s="201" t="s">
        <v>20</v>
      </c>
      <c r="C99" s="28">
        <v>5.9829300000000005</v>
      </c>
      <c r="D99" s="28">
        <v>251.07204999999999</v>
      </c>
      <c r="E99" s="33">
        <v>172.98224400000001</v>
      </c>
      <c r="F99" s="31">
        <f>(D99-E99)/E99*100</f>
        <v>45.143249500220364</v>
      </c>
      <c r="G99" s="31">
        <v>3062</v>
      </c>
      <c r="H99" s="31">
        <v>61240</v>
      </c>
      <c r="I99" s="31">
        <v>467</v>
      </c>
      <c r="J99" s="31">
        <v>33.553412000000009</v>
      </c>
      <c r="K99" s="31">
        <v>219.77269900000002</v>
      </c>
      <c r="L99" s="31">
        <v>42.250696999999995</v>
      </c>
      <c r="M99" s="31">
        <f t="shared" si="21"/>
        <v>420.16348748045516</v>
      </c>
      <c r="N99" s="109">
        <f>D99/D203*100</f>
        <v>2.6403830479501331</v>
      </c>
    </row>
    <row r="100" spans="1:14" ht="14.25" thickBot="1">
      <c r="A100" s="266"/>
      <c r="B100" s="201" t="s">
        <v>21</v>
      </c>
      <c r="C100" s="31">
        <v>0</v>
      </c>
      <c r="D100" s="31">
        <v>13.594339999999999</v>
      </c>
      <c r="E100" s="31">
        <v>2.4233349999999998</v>
      </c>
      <c r="F100" s="31"/>
      <c r="G100" s="31">
        <v>14</v>
      </c>
      <c r="H100" s="31">
        <v>8154</v>
      </c>
      <c r="I100" s="31">
        <v>1</v>
      </c>
      <c r="J100" s="31">
        <v>0</v>
      </c>
      <c r="K100" s="31">
        <v>562.35288700000001</v>
      </c>
      <c r="L100" s="31"/>
      <c r="M100" s="31"/>
      <c r="N100" s="109"/>
    </row>
    <row r="101" spans="1:14" ht="14.25" thickBot="1">
      <c r="A101" s="266"/>
      <c r="B101" s="201" t="s">
        <v>22</v>
      </c>
      <c r="C101" s="31">
        <v>0</v>
      </c>
      <c r="D101" s="31">
        <v>0.138878</v>
      </c>
      <c r="E101" s="31">
        <v>0.14197799999999999</v>
      </c>
      <c r="F101" s="31"/>
      <c r="G101" s="31">
        <v>43</v>
      </c>
      <c r="H101" s="31">
        <v>1154.3</v>
      </c>
      <c r="I101" s="31">
        <v>0</v>
      </c>
      <c r="J101" s="31">
        <v>0</v>
      </c>
      <c r="K101" s="31">
        <v>0</v>
      </c>
      <c r="L101" s="31"/>
      <c r="M101" s="31"/>
      <c r="N101" s="109"/>
    </row>
    <row r="102" spans="1:14" ht="14.25" thickBot="1">
      <c r="A102" s="266"/>
      <c r="B102" s="201" t="s">
        <v>23</v>
      </c>
      <c r="C102" s="31">
        <v>0</v>
      </c>
      <c r="D102" s="31">
        <v>0</v>
      </c>
      <c r="E102" s="31">
        <v>0</v>
      </c>
      <c r="F102" s="31"/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/>
      <c r="M102" s="31"/>
      <c r="N102" s="109"/>
    </row>
    <row r="103" spans="1:14" ht="14.25" thickBot="1">
      <c r="A103" s="266"/>
      <c r="B103" s="201" t="s">
        <v>24</v>
      </c>
      <c r="C103" s="31">
        <v>0.64292399999999994</v>
      </c>
      <c r="D103" s="31">
        <v>36.937459999999994</v>
      </c>
      <c r="E103" s="31">
        <v>23.817605</v>
      </c>
      <c r="F103" s="31"/>
      <c r="G103" s="31">
        <v>93</v>
      </c>
      <c r="H103" s="31">
        <v>141713.95180000001</v>
      </c>
      <c r="I103" s="31">
        <v>13</v>
      </c>
      <c r="J103" s="31">
        <v>0.1120000000000001</v>
      </c>
      <c r="K103" s="31">
        <v>4.8203500000000004</v>
      </c>
      <c r="L103" s="31">
        <v>5.2783540000000002</v>
      </c>
      <c r="M103" s="31"/>
      <c r="N103" s="109">
        <f>D103/D207*100</f>
        <v>0.62350944904057837</v>
      </c>
    </row>
    <row r="104" spans="1:14" ht="14.25" thickBot="1">
      <c r="A104" s="266"/>
      <c r="B104" s="201" t="s">
        <v>25</v>
      </c>
      <c r="C104" s="28">
        <v>297.80065000000002</v>
      </c>
      <c r="D104" s="28">
        <v>1015.0070009999999</v>
      </c>
      <c r="E104" s="33">
        <v>469.21839199999999</v>
      </c>
      <c r="F104" s="31"/>
      <c r="G104" s="31">
        <v>312</v>
      </c>
      <c r="H104" s="31">
        <v>29911.8995</v>
      </c>
      <c r="I104" s="31">
        <v>327</v>
      </c>
      <c r="J104" s="31">
        <v>301.28411100000005</v>
      </c>
      <c r="K104" s="31">
        <v>641.89379000000008</v>
      </c>
      <c r="L104" s="31"/>
      <c r="M104" s="31"/>
      <c r="N104" s="109"/>
    </row>
    <row r="105" spans="1:14" ht="14.25" thickBot="1">
      <c r="A105" s="266"/>
      <c r="B105" s="201" t="s">
        <v>26</v>
      </c>
      <c r="C105" s="31">
        <v>0.98340000000000005</v>
      </c>
      <c r="D105" s="31">
        <v>35.970021000000003</v>
      </c>
      <c r="E105" s="31">
        <v>28.875490999999997</v>
      </c>
      <c r="F105" s="31">
        <f>(D105-E105)/E105*100</f>
        <v>24.569383079927565</v>
      </c>
      <c r="G105" s="31">
        <v>1575</v>
      </c>
      <c r="H105" s="31">
        <v>206926.76500000001</v>
      </c>
      <c r="I105" s="31">
        <v>19</v>
      </c>
      <c r="J105" s="31">
        <v>5.1299999999999457E-2</v>
      </c>
      <c r="K105" s="31">
        <v>15.103</v>
      </c>
      <c r="L105" s="31"/>
      <c r="M105" s="31"/>
      <c r="N105" s="109">
        <f>D105/D209*100</f>
        <v>1.2234420756461386</v>
      </c>
    </row>
    <row r="106" spans="1:14" ht="14.25" thickBot="1">
      <c r="A106" s="266"/>
      <c r="B106" s="201" t="s">
        <v>27</v>
      </c>
      <c r="C106" s="31">
        <v>0</v>
      </c>
      <c r="D106" s="31">
        <v>2.9472000000000002E-2</v>
      </c>
      <c r="E106" s="31">
        <v>0</v>
      </c>
      <c r="F106" s="31"/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/>
      <c r="N106" s="109"/>
    </row>
    <row r="107" spans="1:14" ht="14.25" thickBot="1">
      <c r="A107" s="266"/>
      <c r="B107" s="14" t="s">
        <v>28</v>
      </c>
      <c r="C107" s="31">
        <v>0</v>
      </c>
      <c r="D107" s="31">
        <v>0</v>
      </c>
      <c r="E107" s="31">
        <v>0</v>
      </c>
      <c r="F107" s="31"/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/>
      <c r="M107" s="31"/>
      <c r="N107" s="109"/>
    </row>
    <row r="108" spans="1:14" ht="14.25" thickBot="1">
      <c r="A108" s="266"/>
      <c r="B108" s="14" t="s">
        <v>29</v>
      </c>
      <c r="C108" s="31">
        <v>0</v>
      </c>
      <c r="D108" s="31">
        <v>0</v>
      </c>
      <c r="E108" s="31">
        <v>0</v>
      </c>
      <c r="F108" s="31"/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/>
      <c r="M108" s="31"/>
      <c r="N108" s="109"/>
    </row>
    <row r="109" spans="1:14" ht="14.25" thickBot="1">
      <c r="A109" s="266"/>
      <c r="B109" s="14" t="s">
        <v>30</v>
      </c>
      <c r="C109" s="31">
        <v>0</v>
      </c>
      <c r="D109" s="31">
        <v>0</v>
      </c>
      <c r="E109" s="31">
        <v>0</v>
      </c>
      <c r="F109" s="31"/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/>
      <c r="M109" s="31"/>
      <c r="N109" s="109"/>
    </row>
    <row r="110" spans="1:14" ht="14.25" thickBot="1">
      <c r="A110" s="267"/>
      <c r="B110" s="15" t="s">
        <v>31</v>
      </c>
      <c r="C110" s="16">
        <f t="shared" ref="C110:L110" si="22">C98+C100+C101+C102+C103+C104+C105+C106</f>
        <v>311.68384800000001</v>
      </c>
      <c r="D110" s="16">
        <f t="shared" si="22"/>
        <v>1511.0200609999999</v>
      </c>
      <c r="E110" s="16">
        <f t="shared" si="22"/>
        <v>839.78748700000006</v>
      </c>
      <c r="F110" s="16">
        <f t="shared" ref="F110:F116" si="23">(D110-E110)/E110*100</f>
        <v>79.928861097688625</v>
      </c>
      <c r="G110" s="16">
        <f t="shared" si="22"/>
        <v>6438</v>
      </c>
      <c r="H110" s="16">
        <f t="shared" si="22"/>
        <v>681452.18412199989</v>
      </c>
      <c r="I110" s="16">
        <f t="shared" si="22"/>
        <v>1076</v>
      </c>
      <c r="J110" s="16">
        <f t="shared" si="22"/>
        <v>340.8703230000001</v>
      </c>
      <c r="K110" s="16">
        <f t="shared" si="22"/>
        <v>1611.4840390000002</v>
      </c>
      <c r="L110" s="16">
        <f t="shared" si="22"/>
        <v>75.534033999999991</v>
      </c>
      <c r="M110" s="16">
        <f t="shared" ref="M110:M112" si="24">(K110-L110)/L110*100</f>
        <v>2033.4542240918847</v>
      </c>
      <c r="N110" s="110">
        <f>D110/D214*100</f>
        <v>3.0018559227250776</v>
      </c>
    </row>
    <row r="111" spans="1:14" ht="15" thickTop="1" thickBot="1">
      <c r="A111" s="263" t="s">
        <v>38</v>
      </c>
      <c r="B111" s="18" t="s">
        <v>19</v>
      </c>
      <c r="C111" s="88">
        <v>75.484983999999997</v>
      </c>
      <c r="D111" s="88">
        <v>910.59054199999991</v>
      </c>
      <c r="E111" s="88">
        <v>1052.92</v>
      </c>
      <c r="F111" s="111">
        <f t="shared" si="23"/>
        <v>-13.517594689055212</v>
      </c>
      <c r="G111" s="89">
        <v>7196</v>
      </c>
      <c r="H111" s="89">
        <v>780860.13736199995</v>
      </c>
      <c r="I111" s="89">
        <v>1062</v>
      </c>
      <c r="J111" s="89">
        <v>67.35284</v>
      </c>
      <c r="K111" s="89">
        <v>919.31629199999998</v>
      </c>
      <c r="L111" s="89">
        <v>306.95549999999997</v>
      </c>
      <c r="M111" s="111">
        <f t="shared" si="24"/>
        <v>199.49497304983947</v>
      </c>
      <c r="N111" s="112">
        <f t="shared" ref="N111:N116" si="25">D111/D202*100</f>
        <v>3.1200731262334136</v>
      </c>
    </row>
    <row r="112" spans="1:14" ht="14.25" thickBot="1">
      <c r="A112" s="266"/>
      <c r="B112" s="201" t="s">
        <v>20</v>
      </c>
      <c r="C112" s="89">
        <v>32.458989000000003</v>
      </c>
      <c r="D112" s="89">
        <v>302.039197</v>
      </c>
      <c r="E112" s="89">
        <v>312.37552799999997</v>
      </c>
      <c r="F112" s="31">
        <f t="shared" si="23"/>
        <v>-3.3089439067710753</v>
      </c>
      <c r="G112" s="89">
        <v>3583</v>
      </c>
      <c r="H112" s="89">
        <v>71500</v>
      </c>
      <c r="I112" s="89">
        <v>501</v>
      </c>
      <c r="J112" s="89">
        <v>40.317650999999998</v>
      </c>
      <c r="K112" s="89">
        <v>350.74814099999998</v>
      </c>
      <c r="L112" s="89">
        <v>145.084766</v>
      </c>
      <c r="M112" s="31">
        <f t="shared" si="24"/>
        <v>141.75394196796648</v>
      </c>
      <c r="N112" s="109">
        <f t="shared" si="25"/>
        <v>3.1763757677338864</v>
      </c>
    </row>
    <row r="113" spans="1:14" ht="14.25" thickBot="1">
      <c r="A113" s="266"/>
      <c r="B113" s="201" t="s">
        <v>21</v>
      </c>
      <c r="C113" s="89">
        <v>1.4057E-2</v>
      </c>
      <c r="D113" s="89">
        <v>2.6400060000000001</v>
      </c>
      <c r="E113" s="89">
        <v>4.1854740000000001</v>
      </c>
      <c r="F113" s="31">
        <f t="shared" si="23"/>
        <v>-36.924563382785323</v>
      </c>
      <c r="G113" s="89">
        <v>43</v>
      </c>
      <c r="H113" s="89">
        <v>1802.759</v>
      </c>
      <c r="I113" s="89">
        <v>0</v>
      </c>
      <c r="J113" s="89">
        <v>0</v>
      </c>
      <c r="K113" s="89">
        <v>0</v>
      </c>
      <c r="L113" s="89">
        <v>0</v>
      </c>
      <c r="M113" s="31"/>
      <c r="N113" s="109">
        <f t="shared" si="25"/>
        <v>0.16743620594843978</v>
      </c>
    </row>
    <row r="114" spans="1:14" ht="14.25" thickBot="1">
      <c r="A114" s="266"/>
      <c r="B114" s="201" t="s">
        <v>22</v>
      </c>
      <c r="C114" s="89">
        <v>0.106974</v>
      </c>
      <c r="D114" s="89">
        <v>7.3128120000000001</v>
      </c>
      <c r="E114" s="89">
        <v>1.9287099999999999</v>
      </c>
      <c r="F114" s="31">
        <f t="shared" si="23"/>
        <v>279.155601412343</v>
      </c>
      <c r="G114" s="89">
        <v>456</v>
      </c>
      <c r="H114" s="89">
        <v>107537.4</v>
      </c>
      <c r="I114" s="89">
        <v>11</v>
      </c>
      <c r="J114" s="89">
        <v>0</v>
      </c>
      <c r="K114" s="89">
        <v>1.8925620000000001</v>
      </c>
      <c r="L114" s="89">
        <v>0.79800000000000004</v>
      </c>
      <c r="M114" s="31"/>
      <c r="N114" s="109">
        <f t="shared" si="25"/>
        <v>0.79420727658142021</v>
      </c>
    </row>
    <row r="115" spans="1:14" ht="14.25" thickBot="1">
      <c r="A115" s="266"/>
      <c r="B115" s="201" t="s">
        <v>23</v>
      </c>
      <c r="C115" s="89">
        <v>0</v>
      </c>
      <c r="D115" s="90">
        <v>0.29991499999999999</v>
      </c>
      <c r="E115" s="90">
        <v>7.7923999999999993E-2</v>
      </c>
      <c r="F115" s="31">
        <f t="shared" si="23"/>
        <v>284.88142292490124</v>
      </c>
      <c r="G115" s="89">
        <v>1</v>
      </c>
      <c r="H115" s="89">
        <v>794.77499999999998</v>
      </c>
      <c r="I115" s="89">
        <v>0</v>
      </c>
      <c r="J115" s="89">
        <v>0</v>
      </c>
      <c r="K115" s="89">
        <v>0</v>
      </c>
      <c r="L115" s="89">
        <v>0</v>
      </c>
      <c r="M115" s="31"/>
      <c r="N115" s="109">
        <f t="shared" si="25"/>
        <v>0.33351124877501986</v>
      </c>
    </row>
    <row r="116" spans="1:14" ht="14.25" thickBot="1">
      <c r="A116" s="266"/>
      <c r="B116" s="201" t="s">
        <v>24</v>
      </c>
      <c r="C116" s="89">
        <v>22.013144999999998</v>
      </c>
      <c r="D116" s="89">
        <v>102.216556</v>
      </c>
      <c r="E116" s="89">
        <v>33.154032000000001</v>
      </c>
      <c r="F116" s="31">
        <f t="shared" si="23"/>
        <v>208.30806943782883</v>
      </c>
      <c r="G116" s="89">
        <v>1642</v>
      </c>
      <c r="H116" s="89">
        <v>28399.83</v>
      </c>
      <c r="I116" s="89">
        <v>21</v>
      </c>
      <c r="J116" s="89">
        <v>1.9643000000000002</v>
      </c>
      <c r="K116" s="89">
        <v>55.837799999999994</v>
      </c>
      <c r="L116" s="89">
        <v>8.7954450000000008</v>
      </c>
      <c r="M116" s="31">
        <f>(K116-L116)/L116*100</f>
        <v>534.84906107650033</v>
      </c>
      <c r="N116" s="109">
        <f t="shared" si="25"/>
        <v>1.7254296455247717</v>
      </c>
    </row>
    <row r="117" spans="1:14" ht="14.25" thickBot="1">
      <c r="A117" s="266"/>
      <c r="B117" s="201" t="s">
        <v>25</v>
      </c>
      <c r="C117" s="89"/>
      <c r="D117" s="89"/>
      <c r="E117" s="89"/>
      <c r="F117" s="31"/>
      <c r="G117" s="89"/>
      <c r="H117" s="89"/>
      <c r="I117" s="89"/>
      <c r="J117" s="89"/>
      <c r="K117" s="89"/>
      <c r="L117" s="89"/>
      <c r="M117" s="31"/>
      <c r="N117" s="109"/>
    </row>
    <row r="118" spans="1:14" ht="14.25" thickBot="1">
      <c r="A118" s="266"/>
      <c r="B118" s="201" t="s">
        <v>26</v>
      </c>
      <c r="C118" s="89">
        <v>4.6054089999999999</v>
      </c>
      <c r="D118" s="89">
        <v>62.706831999999999</v>
      </c>
      <c r="E118" s="89">
        <v>37.468499999999999</v>
      </c>
      <c r="F118" s="31">
        <f>(D118-E118)/E118*100</f>
        <v>67.358800058715985</v>
      </c>
      <c r="G118" s="89">
        <v>2188</v>
      </c>
      <c r="H118" s="89">
        <v>231778.65</v>
      </c>
      <c r="I118" s="89">
        <v>75</v>
      </c>
      <c r="J118" s="89">
        <v>0</v>
      </c>
      <c r="K118" s="89">
        <v>13.281253</v>
      </c>
      <c r="L118" s="89">
        <v>21.750599999999999</v>
      </c>
      <c r="M118" s="31">
        <f>(K118-L118)/L118*100</f>
        <v>-38.938452272580989</v>
      </c>
      <c r="N118" s="109">
        <f>D118/D209*100</f>
        <v>2.1328365835336518</v>
      </c>
    </row>
    <row r="119" spans="1:14" ht="14.25" thickBot="1">
      <c r="A119" s="266"/>
      <c r="B119" s="201" t="s">
        <v>27</v>
      </c>
      <c r="C119" s="89">
        <v>5.2241759999999999</v>
      </c>
      <c r="D119" s="91">
        <v>28.207626999999999</v>
      </c>
      <c r="E119" s="169">
        <v>5.2556330000000004</v>
      </c>
      <c r="F119" s="31"/>
      <c r="G119" s="31">
        <v>25</v>
      </c>
      <c r="H119" s="31">
        <v>2728.150842</v>
      </c>
      <c r="I119" s="31">
        <v>1</v>
      </c>
      <c r="J119" s="31">
        <v>0</v>
      </c>
      <c r="K119" s="31">
        <v>2.85</v>
      </c>
      <c r="L119" s="31">
        <v>0</v>
      </c>
      <c r="M119" s="31"/>
      <c r="N119" s="109"/>
    </row>
    <row r="120" spans="1:14" ht="14.25" thickBot="1">
      <c r="A120" s="266"/>
      <c r="B120" s="14" t="s">
        <v>28</v>
      </c>
      <c r="C120" s="90"/>
      <c r="D120" s="92"/>
      <c r="E120" s="93"/>
      <c r="F120" s="31"/>
      <c r="G120" s="34"/>
      <c r="H120" s="34"/>
      <c r="I120" s="34"/>
      <c r="J120" s="34"/>
      <c r="K120" s="34"/>
      <c r="L120" s="34"/>
      <c r="M120" s="31"/>
      <c r="N120" s="109"/>
    </row>
    <row r="121" spans="1:14" ht="14.25" thickBot="1">
      <c r="A121" s="266"/>
      <c r="B121" s="14" t="s">
        <v>29</v>
      </c>
      <c r="C121" s="90">
        <v>0</v>
      </c>
      <c r="D121" s="93">
        <v>3.5455100000000006</v>
      </c>
      <c r="E121" s="93"/>
      <c r="F121" s="31"/>
      <c r="G121" s="31">
        <v>1</v>
      </c>
      <c r="H121" s="31">
        <v>2076.8002999999999</v>
      </c>
      <c r="I121" s="31">
        <v>0</v>
      </c>
      <c r="J121" s="31">
        <v>0</v>
      </c>
      <c r="K121" s="31">
        <v>0</v>
      </c>
      <c r="L121" s="31"/>
      <c r="M121" s="31"/>
      <c r="N121" s="109"/>
    </row>
    <row r="122" spans="1:14" ht="14.25" thickBot="1">
      <c r="A122" s="266"/>
      <c r="B122" s="14" t="s">
        <v>30</v>
      </c>
      <c r="C122" s="31">
        <v>5.2241759999999999</v>
      </c>
      <c r="D122" s="31">
        <v>24.662116999999999</v>
      </c>
      <c r="E122" s="31">
        <v>5.2556330000000004</v>
      </c>
      <c r="F122" s="31"/>
      <c r="G122" s="31">
        <v>24</v>
      </c>
      <c r="H122" s="31">
        <v>651.35054200000002</v>
      </c>
      <c r="I122" s="31">
        <v>1</v>
      </c>
      <c r="J122" s="31">
        <v>0</v>
      </c>
      <c r="K122" s="31">
        <v>2.85</v>
      </c>
      <c r="L122" s="31">
        <v>0</v>
      </c>
      <c r="M122" s="31"/>
      <c r="N122" s="109"/>
    </row>
    <row r="123" spans="1:14" ht="14.25" thickBot="1">
      <c r="A123" s="267"/>
      <c r="B123" s="15" t="s">
        <v>31</v>
      </c>
      <c r="C123" s="16">
        <f t="shared" ref="C123:L123" si="26">C111+C113+C114+C115+C116+C117+C118+C119</f>
        <v>107.44874499999997</v>
      </c>
      <c r="D123" s="16">
        <f t="shared" si="26"/>
        <v>1113.9742899999999</v>
      </c>
      <c r="E123" s="16">
        <f t="shared" si="26"/>
        <v>1134.9902729999999</v>
      </c>
      <c r="F123" s="16">
        <f t="shared" ref="F123:F129" si="27">(D123-E123)/E123*100</f>
        <v>-1.8516443268232314</v>
      </c>
      <c r="G123" s="16">
        <f t="shared" si="26"/>
        <v>11551</v>
      </c>
      <c r="H123" s="16">
        <f t="shared" si="26"/>
        <v>1153901.702204</v>
      </c>
      <c r="I123" s="16">
        <f t="shared" si="26"/>
        <v>1170</v>
      </c>
      <c r="J123" s="16">
        <f t="shared" si="26"/>
        <v>69.317139999999995</v>
      </c>
      <c r="K123" s="16">
        <f t="shared" si="26"/>
        <v>993.177907</v>
      </c>
      <c r="L123" s="16">
        <f t="shared" si="26"/>
        <v>338.29954500000002</v>
      </c>
      <c r="M123" s="16">
        <f t="shared" ref="M123:M125" si="28">(K123-L123)/L123*100</f>
        <v>193.57943919197405</v>
      </c>
      <c r="N123" s="110">
        <f>D123/D214*100</f>
        <v>2.2130681163735804</v>
      </c>
    </row>
    <row r="124" spans="1:14" ht="14.25" thickTop="1">
      <c r="A124" s="264" t="s">
        <v>40</v>
      </c>
      <c r="B124" s="201" t="s">
        <v>19</v>
      </c>
      <c r="C124" s="34">
        <v>124.651416</v>
      </c>
      <c r="D124" s="34">
        <v>1564.4811119999999</v>
      </c>
      <c r="E124" s="182">
        <v>1474.6267789999999</v>
      </c>
      <c r="F124" s="31">
        <f t="shared" si="27"/>
        <v>6.0933609968031108</v>
      </c>
      <c r="G124" s="183">
        <v>13151</v>
      </c>
      <c r="H124" s="34">
        <v>1579134.5450629999</v>
      </c>
      <c r="I124" s="31">
        <v>1500</v>
      </c>
      <c r="J124" s="34">
        <v>69.84</v>
      </c>
      <c r="K124" s="31">
        <v>921.29</v>
      </c>
      <c r="L124" s="34">
        <v>789.41</v>
      </c>
      <c r="M124" s="31">
        <f t="shared" si="28"/>
        <v>16.706147629242093</v>
      </c>
      <c r="N124" s="109">
        <f t="shared" ref="N124:N129" si="29">D124/D202*100</f>
        <v>5.3605822253872777</v>
      </c>
    </row>
    <row r="125" spans="1:14">
      <c r="A125" s="264"/>
      <c r="B125" s="201" t="s">
        <v>20</v>
      </c>
      <c r="C125" s="34">
        <v>45.372896000000004</v>
      </c>
      <c r="D125" s="34">
        <v>511.22325599999994</v>
      </c>
      <c r="E125" s="182">
        <v>428.89557100000002</v>
      </c>
      <c r="F125" s="31">
        <f t="shared" si="27"/>
        <v>19.195275159416351</v>
      </c>
      <c r="G125" s="183">
        <v>6157</v>
      </c>
      <c r="H125" s="34">
        <v>123140</v>
      </c>
      <c r="I125" s="31">
        <v>738</v>
      </c>
      <c r="J125" s="34">
        <v>35.75</v>
      </c>
      <c r="K125" s="31">
        <v>337.84</v>
      </c>
      <c r="L125" s="34">
        <v>270.76</v>
      </c>
      <c r="M125" s="31">
        <f t="shared" si="28"/>
        <v>24.774708228689608</v>
      </c>
      <c r="N125" s="109">
        <f t="shared" si="29"/>
        <v>5.376246455391076</v>
      </c>
    </row>
    <row r="126" spans="1:14">
      <c r="A126" s="264"/>
      <c r="B126" s="201" t="s">
        <v>21</v>
      </c>
      <c r="C126" s="34">
        <v>4.9644449999999996</v>
      </c>
      <c r="D126" s="34">
        <v>35.805580999999997</v>
      </c>
      <c r="E126" s="182">
        <v>67.723442000000006</v>
      </c>
      <c r="F126" s="31">
        <f t="shared" si="27"/>
        <v>-47.129708794186811</v>
      </c>
      <c r="G126" s="183">
        <v>38</v>
      </c>
      <c r="H126" s="34">
        <v>34608.432220000002</v>
      </c>
      <c r="I126" s="31">
        <v>8</v>
      </c>
      <c r="J126" s="34"/>
      <c r="K126" s="31">
        <v>5.08</v>
      </c>
      <c r="L126" s="34">
        <v>0.53</v>
      </c>
      <c r="M126" s="31"/>
      <c r="N126" s="109">
        <f t="shared" si="29"/>
        <v>2.2708852307227865</v>
      </c>
    </row>
    <row r="127" spans="1:14">
      <c r="A127" s="264"/>
      <c r="B127" s="201" t="s">
        <v>22</v>
      </c>
      <c r="C127" s="34">
        <v>1.22197</v>
      </c>
      <c r="D127" s="34">
        <v>14.534004999999999</v>
      </c>
      <c r="E127" s="182">
        <v>20.162010000000002</v>
      </c>
      <c r="F127" s="31">
        <f t="shared" si="27"/>
        <v>-27.913908385126302</v>
      </c>
      <c r="G127" s="183">
        <v>2252</v>
      </c>
      <c r="H127" s="34">
        <v>52489.97</v>
      </c>
      <c r="I127" s="31">
        <v>53</v>
      </c>
      <c r="J127" s="34">
        <v>0.56999999999999995</v>
      </c>
      <c r="K127" s="31">
        <v>9.2799999999999994</v>
      </c>
      <c r="L127" s="34">
        <v>14.76</v>
      </c>
      <c r="M127" s="31">
        <f>(K127-L127)/L127*100</f>
        <v>-37.12737127371274</v>
      </c>
      <c r="N127" s="109">
        <f t="shared" si="29"/>
        <v>1.5784642800704765</v>
      </c>
    </row>
    <row r="128" spans="1:14">
      <c r="A128" s="264"/>
      <c r="B128" s="201" t="s">
        <v>23</v>
      </c>
      <c r="C128" s="34">
        <v>0</v>
      </c>
      <c r="D128" s="34">
        <v>2.8299999999999999E-2</v>
      </c>
      <c r="E128" s="182">
        <v>2.3055840000000001</v>
      </c>
      <c r="F128" s="31">
        <f t="shared" si="27"/>
        <v>-98.772545264019868</v>
      </c>
      <c r="G128" s="183">
        <v>9</v>
      </c>
      <c r="H128" s="34">
        <v>1.1000000000000001</v>
      </c>
      <c r="I128" s="31"/>
      <c r="J128" s="34"/>
      <c r="K128" s="31"/>
      <c r="L128" s="34"/>
      <c r="M128" s="31"/>
      <c r="N128" s="109">
        <f t="shared" si="29"/>
        <v>3.1470144342007109E-2</v>
      </c>
    </row>
    <row r="129" spans="1:14">
      <c r="A129" s="264"/>
      <c r="B129" s="201" t="s">
        <v>24</v>
      </c>
      <c r="C129" s="34">
        <v>7.4778649999999995</v>
      </c>
      <c r="D129" s="34">
        <v>73.370666999999997</v>
      </c>
      <c r="E129" s="182">
        <v>93.174565999999999</v>
      </c>
      <c r="F129" s="31">
        <f t="shared" si="27"/>
        <v>-21.254618991195517</v>
      </c>
      <c r="G129" s="183">
        <v>103</v>
      </c>
      <c r="H129" s="34">
        <v>92769.44</v>
      </c>
      <c r="I129" s="31">
        <v>45</v>
      </c>
      <c r="J129" s="34">
        <v>0.66</v>
      </c>
      <c r="K129" s="31">
        <v>28.55</v>
      </c>
      <c r="L129" s="34">
        <v>32.29</v>
      </c>
      <c r="M129" s="31">
        <f>(K129-L129)/L129*100</f>
        <v>-11.582533292040875</v>
      </c>
      <c r="N129" s="109">
        <f t="shared" si="29"/>
        <v>1.2385070374874112</v>
      </c>
    </row>
    <row r="130" spans="1:14">
      <c r="A130" s="264"/>
      <c r="B130" s="201" t="s">
        <v>25</v>
      </c>
      <c r="C130" s="34">
        <v>-9.6983039999999985</v>
      </c>
      <c r="D130" s="34">
        <v>9.8498399999999986</v>
      </c>
      <c r="E130" s="182">
        <v>0</v>
      </c>
      <c r="F130" s="31"/>
      <c r="G130" s="183">
        <v>1</v>
      </c>
      <c r="H130" s="34">
        <v>240.24</v>
      </c>
      <c r="I130" s="31">
        <v>1</v>
      </c>
      <c r="J130" s="34">
        <v>4.43</v>
      </c>
      <c r="K130" s="31">
        <v>4.43</v>
      </c>
      <c r="L130" s="34"/>
      <c r="M130" s="31"/>
      <c r="N130" s="109"/>
    </row>
    <row r="131" spans="1:14">
      <c r="A131" s="264"/>
      <c r="B131" s="201" t="s">
        <v>26</v>
      </c>
      <c r="C131" s="34">
        <v>10.677352000000001</v>
      </c>
      <c r="D131" s="34">
        <v>158.16901299999998</v>
      </c>
      <c r="E131" s="182">
        <v>121.66826399999999</v>
      </c>
      <c r="F131" s="31">
        <f>(D131-E131)/E131*100</f>
        <v>30.000221750513333</v>
      </c>
      <c r="G131" s="183">
        <v>5634</v>
      </c>
      <c r="H131" s="34">
        <v>1087790.22</v>
      </c>
      <c r="I131" s="31">
        <v>59</v>
      </c>
      <c r="J131" s="34">
        <v>0.56999999999999995</v>
      </c>
      <c r="K131" s="31">
        <v>54.84</v>
      </c>
      <c r="L131" s="34">
        <v>56.5</v>
      </c>
      <c r="M131" s="31">
        <f>(K131-L131)/L131*100</f>
        <v>-2.9380530973451267</v>
      </c>
      <c r="N131" s="109">
        <f>D131/D209*100</f>
        <v>5.3797751624226473</v>
      </c>
    </row>
    <row r="132" spans="1:14">
      <c r="A132" s="264"/>
      <c r="B132" s="201" t="s">
        <v>27</v>
      </c>
      <c r="C132" s="34">
        <v>6.5471000000000001E-2</v>
      </c>
      <c r="D132" s="34">
        <v>10.792926</v>
      </c>
      <c r="E132" s="182">
        <v>3.239846</v>
      </c>
      <c r="F132" s="31">
        <f>(D132-E132)/E132*100</f>
        <v>233.13083399643068</v>
      </c>
      <c r="G132" s="183">
        <v>15</v>
      </c>
      <c r="H132" s="34">
        <v>3355.9194170000001</v>
      </c>
      <c r="I132" s="31"/>
      <c r="J132" s="34"/>
      <c r="K132" s="34"/>
      <c r="L132" s="34"/>
      <c r="M132" s="31"/>
      <c r="N132" s="109">
        <f>D132/D210*100</f>
        <v>2.738529530282992</v>
      </c>
    </row>
    <row r="133" spans="1:14">
      <c r="A133" s="264"/>
      <c r="B133" s="14" t="s">
        <v>28</v>
      </c>
      <c r="C133" s="34">
        <v>0</v>
      </c>
      <c r="D133" s="34">
        <v>0</v>
      </c>
      <c r="E133" s="182">
        <v>0</v>
      </c>
      <c r="F133" s="31"/>
      <c r="G133" s="183">
        <v>0</v>
      </c>
      <c r="H133" s="34">
        <v>0</v>
      </c>
      <c r="I133" s="34"/>
      <c r="J133" s="34"/>
      <c r="K133" s="34"/>
      <c r="L133" s="34"/>
      <c r="M133" s="31"/>
      <c r="N133" s="109"/>
    </row>
    <row r="134" spans="1:14">
      <c r="A134" s="264"/>
      <c r="B134" s="14" t="s">
        <v>29</v>
      </c>
      <c r="C134" s="34">
        <v>0</v>
      </c>
      <c r="D134" s="34">
        <v>3.7648699999999997</v>
      </c>
      <c r="E134" s="182">
        <v>2.4876749999999999</v>
      </c>
      <c r="F134" s="31"/>
      <c r="G134" s="183">
        <v>3</v>
      </c>
      <c r="H134" s="34">
        <v>1259.8447000000001</v>
      </c>
      <c r="I134" s="34"/>
      <c r="J134" s="34"/>
      <c r="K134" s="34"/>
      <c r="L134" s="34"/>
      <c r="M134" s="31"/>
      <c r="N134" s="109">
        <f>D134/D212*100</f>
        <v>4.1532159599491267</v>
      </c>
    </row>
    <row r="135" spans="1:14">
      <c r="A135" s="264"/>
      <c r="B135" s="14" t="s">
        <v>30</v>
      </c>
      <c r="C135" s="34">
        <v>0</v>
      </c>
      <c r="D135" s="34">
        <v>6.0628720000000005</v>
      </c>
      <c r="E135" s="34">
        <v>0.55877399999999999</v>
      </c>
      <c r="F135" s="31"/>
      <c r="G135" s="183">
        <v>5</v>
      </c>
      <c r="H135" s="34">
        <v>291.77471700000001</v>
      </c>
      <c r="I135" s="34"/>
      <c r="J135" s="34"/>
      <c r="K135" s="34"/>
      <c r="L135" s="34"/>
      <c r="M135" s="31"/>
      <c r="N135" s="109"/>
    </row>
    <row r="136" spans="1:14" ht="14.25" thickBot="1">
      <c r="A136" s="265"/>
      <c r="B136" s="15" t="s">
        <v>31</v>
      </c>
      <c r="C136" s="16">
        <f t="shared" ref="C136:L136" si="30">C124+C126+C127+C128+C129+C130+C131+C132</f>
        <v>139.36021500000001</v>
      </c>
      <c r="D136" s="16">
        <f t="shared" si="30"/>
        <v>1867.031444</v>
      </c>
      <c r="E136" s="16">
        <f t="shared" si="30"/>
        <v>1782.9004909999996</v>
      </c>
      <c r="F136" s="16">
        <f>(D136-E136)/E136*100</f>
        <v>4.7187688502353069</v>
      </c>
      <c r="G136" s="16">
        <f t="shared" si="30"/>
        <v>21203</v>
      </c>
      <c r="H136" s="16">
        <f t="shared" si="30"/>
        <v>2850389.8666999997</v>
      </c>
      <c r="I136" s="16">
        <f t="shared" si="30"/>
        <v>1666</v>
      </c>
      <c r="J136" s="16">
        <f t="shared" si="30"/>
        <v>76.069999999999993</v>
      </c>
      <c r="K136" s="16">
        <f t="shared" si="30"/>
        <v>1023.4699999999999</v>
      </c>
      <c r="L136" s="16">
        <f t="shared" si="30"/>
        <v>893.4899999999999</v>
      </c>
      <c r="M136" s="16">
        <f t="shared" ref="M136:M138" si="31">(K136-L136)/L136*100</f>
        <v>14.547448768313023</v>
      </c>
      <c r="N136" s="110">
        <f>D136/D214*100</f>
        <v>3.7091230902495305</v>
      </c>
    </row>
    <row r="137" spans="1:14" ht="15" thickTop="1" thickBot="1">
      <c r="A137" s="266" t="s">
        <v>41</v>
      </c>
      <c r="B137" s="201" t="s">
        <v>19</v>
      </c>
      <c r="C137" s="71">
        <v>38.520000000000003</v>
      </c>
      <c r="D137" s="71">
        <v>608.08000000000004</v>
      </c>
      <c r="E137" s="106">
        <v>542.5</v>
      </c>
      <c r="F137" s="34">
        <f>(D137-E137)/E137*100</f>
        <v>12.088479262672818</v>
      </c>
      <c r="G137" s="72">
        <v>6457</v>
      </c>
      <c r="H137" s="72">
        <v>542150.5</v>
      </c>
      <c r="I137" s="72">
        <v>1055</v>
      </c>
      <c r="J137" s="72">
        <v>38.43</v>
      </c>
      <c r="K137" s="107">
        <v>382.9</v>
      </c>
      <c r="L137" s="107">
        <v>162.18</v>
      </c>
      <c r="M137" s="34">
        <f t="shared" si="31"/>
        <v>136.09569614009123</v>
      </c>
      <c r="N137" s="109">
        <f>D137/D202*100</f>
        <v>2.0835424695197573</v>
      </c>
    </row>
    <row r="138" spans="1:14" ht="14.25" thickBot="1">
      <c r="A138" s="266"/>
      <c r="B138" s="201" t="s">
        <v>20</v>
      </c>
      <c r="C138" s="72">
        <v>16.64</v>
      </c>
      <c r="D138" s="72">
        <v>239.61</v>
      </c>
      <c r="E138" s="107">
        <v>223.6</v>
      </c>
      <c r="F138" s="31">
        <f>(D138-E138)/E138*100</f>
        <v>7.1601073345259474</v>
      </c>
      <c r="G138" s="72">
        <v>2973</v>
      </c>
      <c r="H138" s="72">
        <v>59980</v>
      </c>
      <c r="I138" s="72">
        <v>519</v>
      </c>
      <c r="J138" s="72">
        <v>29.27</v>
      </c>
      <c r="K138" s="72">
        <v>230.71</v>
      </c>
      <c r="L138" s="107">
        <v>96.88</v>
      </c>
      <c r="M138" s="31">
        <f t="shared" si="31"/>
        <v>138.13996696944676</v>
      </c>
      <c r="N138" s="109">
        <f>D138/D203*100</f>
        <v>2.5198431371366561</v>
      </c>
    </row>
    <row r="139" spans="1:14" ht="14.25" thickBot="1">
      <c r="A139" s="266"/>
      <c r="B139" s="201" t="s">
        <v>21</v>
      </c>
      <c r="C139" s="72"/>
      <c r="D139" s="72">
        <v>6.86</v>
      </c>
      <c r="E139" s="107">
        <v>15.55</v>
      </c>
      <c r="F139" s="31"/>
      <c r="G139" s="72">
        <v>8</v>
      </c>
      <c r="H139" s="107">
        <v>2320.52</v>
      </c>
      <c r="I139" s="107"/>
      <c r="J139" s="107"/>
      <c r="K139" s="107"/>
      <c r="L139" s="107"/>
      <c r="M139" s="31"/>
      <c r="N139" s="109">
        <f>D139/D204*100</f>
        <v>0.43507945542786525</v>
      </c>
    </row>
    <row r="140" spans="1:14" ht="14.25" thickBot="1">
      <c r="A140" s="266"/>
      <c r="B140" s="201" t="s">
        <v>22</v>
      </c>
      <c r="C140" s="72"/>
      <c r="D140" s="72">
        <v>0.03</v>
      </c>
      <c r="E140" s="107"/>
      <c r="F140" s="31"/>
      <c r="G140" s="72">
        <v>3</v>
      </c>
      <c r="H140" s="107">
        <v>961.09</v>
      </c>
      <c r="I140" s="107"/>
      <c r="J140" s="107"/>
      <c r="K140" s="107"/>
      <c r="L140" s="107"/>
      <c r="M140" s="31"/>
      <c r="N140" s="109"/>
    </row>
    <row r="141" spans="1:14" ht="14.25" thickBot="1">
      <c r="A141" s="266"/>
      <c r="B141" s="201" t="s">
        <v>23</v>
      </c>
      <c r="C141" s="72"/>
      <c r="D141" s="72"/>
      <c r="E141" s="107"/>
      <c r="F141" s="31"/>
      <c r="G141" s="72"/>
      <c r="H141" s="107"/>
      <c r="I141" s="107"/>
      <c r="J141" s="107"/>
      <c r="K141" s="107"/>
      <c r="L141" s="107"/>
      <c r="M141" s="31"/>
      <c r="N141" s="109">
        <f>D141/D206*100</f>
        <v>0</v>
      </c>
    </row>
    <row r="142" spans="1:14" ht="14.25" thickBot="1">
      <c r="A142" s="266"/>
      <c r="B142" s="201" t="s">
        <v>24</v>
      </c>
      <c r="C142" s="72">
        <v>5.9999999999999995E-4</v>
      </c>
      <c r="D142" s="72">
        <v>5.56</v>
      </c>
      <c r="E142" s="107">
        <v>3.29</v>
      </c>
      <c r="F142" s="31"/>
      <c r="G142" s="72">
        <v>10</v>
      </c>
      <c r="H142" s="107">
        <v>5903</v>
      </c>
      <c r="I142" s="107">
        <v>18</v>
      </c>
      <c r="J142" s="107">
        <v>0.03</v>
      </c>
      <c r="K142" s="107">
        <v>1.36</v>
      </c>
      <c r="L142" s="107"/>
      <c r="M142" s="31"/>
      <c r="N142" s="109">
        <f>D142/D207*100</f>
        <v>9.3853571324763962E-2</v>
      </c>
    </row>
    <row r="143" spans="1:14" ht="14.25" thickBot="1">
      <c r="A143" s="266"/>
      <c r="B143" s="201" t="s">
        <v>25</v>
      </c>
      <c r="C143" s="74"/>
      <c r="D143" s="74"/>
      <c r="E143" s="138"/>
      <c r="F143" s="31"/>
      <c r="G143" s="74"/>
      <c r="H143" s="138"/>
      <c r="I143" s="138"/>
      <c r="J143" s="138"/>
      <c r="K143" s="138"/>
      <c r="L143" s="138"/>
      <c r="M143" s="31"/>
      <c r="N143" s="109"/>
    </row>
    <row r="144" spans="1:14" ht="14.25" thickBot="1">
      <c r="A144" s="266"/>
      <c r="B144" s="201" t="s">
        <v>26</v>
      </c>
      <c r="C144" s="72">
        <v>0.25</v>
      </c>
      <c r="D144" s="72">
        <v>4.96</v>
      </c>
      <c r="E144" s="107">
        <v>7.13</v>
      </c>
      <c r="F144" s="31"/>
      <c r="G144" s="72">
        <v>346</v>
      </c>
      <c r="H144" s="107">
        <v>45595</v>
      </c>
      <c r="I144" s="107">
        <v>3</v>
      </c>
      <c r="J144" s="107">
        <v>7.0000000000000007E-2</v>
      </c>
      <c r="K144" s="107">
        <v>0.38</v>
      </c>
      <c r="L144" s="107">
        <v>2.85</v>
      </c>
      <c r="M144" s="31"/>
      <c r="N144" s="109">
        <f>D144/D209*100</f>
        <v>0.16870361836054662</v>
      </c>
    </row>
    <row r="145" spans="1:14" ht="14.25" thickBot="1">
      <c r="A145" s="266"/>
      <c r="B145" s="201" t="s">
        <v>27</v>
      </c>
      <c r="C145" s="72"/>
      <c r="D145" s="72"/>
      <c r="E145" s="107"/>
      <c r="F145" s="31"/>
      <c r="G145" s="72"/>
      <c r="H145" s="107"/>
      <c r="I145" s="107"/>
      <c r="J145" s="107"/>
      <c r="K145" s="107"/>
      <c r="L145" s="107"/>
      <c r="M145" s="31"/>
      <c r="N145" s="109"/>
    </row>
    <row r="146" spans="1:14" ht="14.25" thickBot="1">
      <c r="A146" s="266"/>
      <c r="B146" s="14" t="s">
        <v>28</v>
      </c>
      <c r="C146" s="75"/>
      <c r="D146" s="75"/>
      <c r="E146" s="131"/>
      <c r="F146" s="31"/>
      <c r="G146" s="75"/>
      <c r="H146" s="131"/>
      <c r="I146" s="131"/>
      <c r="J146" s="131"/>
      <c r="K146" s="131"/>
      <c r="L146" s="131"/>
      <c r="M146" s="31"/>
      <c r="N146" s="109"/>
    </row>
    <row r="147" spans="1:14" ht="14.25" thickBot="1">
      <c r="A147" s="266"/>
      <c r="B147" s="14" t="s">
        <v>29</v>
      </c>
      <c r="C147" s="75"/>
      <c r="D147" s="75"/>
      <c r="E147" s="131"/>
      <c r="F147" s="31"/>
      <c r="G147" s="75"/>
      <c r="H147" s="131"/>
      <c r="I147" s="131"/>
      <c r="J147" s="131"/>
      <c r="K147" s="131"/>
      <c r="L147" s="131"/>
      <c r="M147" s="31"/>
      <c r="N147" s="109"/>
    </row>
    <row r="148" spans="1:14" ht="14.25" thickBot="1">
      <c r="A148" s="266"/>
      <c r="B148" s="14" t="s">
        <v>30</v>
      </c>
      <c r="C148" s="75"/>
      <c r="D148" s="75"/>
      <c r="E148" s="131"/>
      <c r="F148" s="31"/>
      <c r="G148" s="75"/>
      <c r="H148" s="131"/>
      <c r="I148" s="131"/>
      <c r="J148" s="131"/>
      <c r="K148" s="131"/>
      <c r="L148" s="131"/>
      <c r="M148" s="31"/>
      <c r="N148" s="109"/>
    </row>
    <row r="149" spans="1:14" ht="14.25" thickBot="1">
      <c r="A149" s="267"/>
      <c r="B149" s="15" t="s">
        <v>31</v>
      </c>
      <c r="C149" s="16">
        <f t="shared" ref="C149:L149" si="32">C137+C139+C140+C141+C142+C143+C144+C145</f>
        <v>38.770600000000002</v>
      </c>
      <c r="D149" s="16">
        <f t="shared" si="32"/>
        <v>625.49</v>
      </c>
      <c r="E149" s="16">
        <f t="shared" si="32"/>
        <v>568.46999999999991</v>
      </c>
      <c r="F149" s="16">
        <f t="shared" ref="F149:F155" si="33">(D149-E149)/E149*100</f>
        <v>10.030432564603252</v>
      </c>
      <c r="G149" s="16">
        <f t="shared" si="32"/>
        <v>6824</v>
      </c>
      <c r="H149" s="16">
        <f t="shared" si="32"/>
        <v>596930.11</v>
      </c>
      <c r="I149" s="16">
        <f t="shared" si="32"/>
        <v>1076</v>
      </c>
      <c r="J149" s="16">
        <f t="shared" si="32"/>
        <v>38.53</v>
      </c>
      <c r="K149" s="16">
        <f t="shared" si="32"/>
        <v>384.64</v>
      </c>
      <c r="L149" s="16">
        <f t="shared" si="32"/>
        <v>165.03</v>
      </c>
      <c r="M149" s="16">
        <f>(K149-L149)/L149*100</f>
        <v>133.07277464703387</v>
      </c>
      <c r="N149" s="110">
        <f>D149/D214*100</f>
        <v>1.2426247073534444</v>
      </c>
    </row>
    <row r="150" spans="1:14" ht="15" thickTop="1" thickBot="1">
      <c r="A150" s="266" t="s">
        <v>67</v>
      </c>
      <c r="B150" s="201" t="s">
        <v>19</v>
      </c>
      <c r="C150" s="31">
        <v>89.048875000000095</v>
      </c>
      <c r="D150" s="32">
        <v>946.14484600000003</v>
      </c>
      <c r="E150" s="32">
        <v>874.42945299999997</v>
      </c>
      <c r="F150" s="32">
        <f t="shared" si="33"/>
        <v>8.2013926628338378</v>
      </c>
      <c r="G150" s="31">
        <v>7796</v>
      </c>
      <c r="H150" s="31">
        <v>775288.80873399996</v>
      </c>
      <c r="I150" s="31">
        <v>1164</v>
      </c>
      <c r="J150" s="31">
        <v>49.705708999999999</v>
      </c>
      <c r="K150" s="31">
        <v>479.85920299999998</v>
      </c>
      <c r="L150" s="31">
        <v>350.31760200000002</v>
      </c>
      <c r="M150" s="32">
        <f>(K150-L150)/L150*100</f>
        <v>36.978330594989615</v>
      </c>
      <c r="N150" s="113">
        <f t="shared" ref="N150:N155" si="34">D150/D202*100</f>
        <v>3.2418973966554243</v>
      </c>
    </row>
    <row r="151" spans="1:14" ht="14.25" thickBot="1">
      <c r="A151" s="266"/>
      <c r="B151" s="201" t="s">
        <v>20</v>
      </c>
      <c r="C151" s="31">
        <v>30.819935000000001</v>
      </c>
      <c r="D151" s="32">
        <v>354.49429800000001</v>
      </c>
      <c r="E151" s="31">
        <v>321.30098299999997</v>
      </c>
      <c r="F151" s="32">
        <f t="shared" si="33"/>
        <v>10.330909880845288</v>
      </c>
      <c r="G151" s="31">
        <v>4053</v>
      </c>
      <c r="H151" s="31">
        <v>81060</v>
      </c>
      <c r="I151" s="31">
        <v>558</v>
      </c>
      <c r="J151" s="31">
        <v>15.226203</v>
      </c>
      <c r="K151" s="31">
        <v>285.37221899999997</v>
      </c>
      <c r="L151" s="31">
        <v>150.848792</v>
      </c>
      <c r="M151" s="31">
        <f>(K151-L151)/L151*100</f>
        <v>89.177662755164761</v>
      </c>
      <c r="N151" s="109">
        <f t="shared" si="34"/>
        <v>3.7280164599531602</v>
      </c>
    </row>
    <row r="152" spans="1:14" ht="14.25" thickBot="1">
      <c r="A152" s="266"/>
      <c r="B152" s="201" t="s">
        <v>21</v>
      </c>
      <c r="C152" s="31">
        <v>2.2868119999999998</v>
      </c>
      <c r="D152" s="32">
        <v>21.667026</v>
      </c>
      <c r="E152" s="31">
        <v>30.256233000000002</v>
      </c>
      <c r="F152" s="32">
        <f t="shared" si="33"/>
        <v>-28.388223345583047</v>
      </c>
      <c r="G152" s="31">
        <v>37</v>
      </c>
      <c r="H152" s="31">
        <v>34519.291039999996</v>
      </c>
      <c r="I152" s="31">
        <v>4</v>
      </c>
      <c r="J152" s="31">
        <v>0</v>
      </c>
      <c r="K152" s="31">
        <v>2.594652</v>
      </c>
      <c r="L152" s="31">
        <v>429.23840000000001</v>
      </c>
      <c r="M152" s="31"/>
      <c r="N152" s="109">
        <f t="shared" si="34"/>
        <v>1.3741804479331483</v>
      </c>
    </row>
    <row r="153" spans="1:14" ht="14.25" thickBot="1">
      <c r="A153" s="266"/>
      <c r="B153" s="201" t="s">
        <v>22</v>
      </c>
      <c r="C153" s="31">
        <v>0.77358500000000097</v>
      </c>
      <c r="D153" s="32">
        <v>11.229526</v>
      </c>
      <c r="E153" s="31">
        <v>9.8438700000000008</v>
      </c>
      <c r="F153" s="32">
        <f t="shared" si="33"/>
        <v>14.076333799613353</v>
      </c>
      <c r="G153" s="31">
        <v>175</v>
      </c>
      <c r="H153" s="31">
        <v>67369.3</v>
      </c>
      <c r="I153" s="31">
        <v>2</v>
      </c>
      <c r="J153" s="31">
        <v>0.2</v>
      </c>
      <c r="K153" s="31">
        <v>0.4</v>
      </c>
      <c r="L153" s="31">
        <v>0.2205</v>
      </c>
      <c r="M153" s="31">
        <f>(K153-L153)/L153*100</f>
        <v>81.405895691609985</v>
      </c>
      <c r="N153" s="109">
        <f t="shared" si="34"/>
        <v>1.2195816413385505</v>
      </c>
    </row>
    <row r="154" spans="1:14" ht="14.25" thickBot="1">
      <c r="A154" s="266"/>
      <c r="B154" s="201" t="s">
        <v>23</v>
      </c>
      <c r="C154" s="31">
        <v>0</v>
      </c>
      <c r="D154" s="32">
        <v>1.3962239999999999</v>
      </c>
      <c r="E154" s="31">
        <v>2.377354</v>
      </c>
      <c r="F154" s="32">
        <f t="shared" si="33"/>
        <v>-41.269831922380931</v>
      </c>
      <c r="G154" s="31">
        <v>9</v>
      </c>
      <c r="H154" s="31">
        <v>1320</v>
      </c>
      <c r="I154" s="31">
        <v>0</v>
      </c>
      <c r="J154" s="31">
        <v>0</v>
      </c>
      <c r="K154" s="31">
        <v>0</v>
      </c>
      <c r="L154" s="31">
        <v>0</v>
      </c>
      <c r="M154" s="31"/>
      <c r="N154" s="109">
        <f t="shared" si="34"/>
        <v>1.5526279439496302</v>
      </c>
    </row>
    <row r="155" spans="1:14" ht="14.25" thickBot="1">
      <c r="A155" s="266"/>
      <c r="B155" s="201" t="s">
        <v>24</v>
      </c>
      <c r="C155" s="31">
        <v>7.138388</v>
      </c>
      <c r="D155" s="32">
        <v>43.506050000000002</v>
      </c>
      <c r="E155" s="31">
        <v>34.885210999999998</v>
      </c>
      <c r="F155" s="32">
        <f t="shared" si="33"/>
        <v>24.71201621798992</v>
      </c>
      <c r="G155" s="31">
        <v>269</v>
      </c>
      <c r="H155" s="31">
        <v>25224.858081999999</v>
      </c>
      <c r="I155" s="31">
        <v>19</v>
      </c>
      <c r="J155" s="31">
        <v>0.24709999999999999</v>
      </c>
      <c r="K155" s="31">
        <v>1.6571</v>
      </c>
      <c r="L155" s="31">
        <v>6.1140999999999996</v>
      </c>
      <c r="M155" s="31"/>
      <c r="N155" s="109">
        <f t="shared" si="34"/>
        <v>0.73438815948448699</v>
      </c>
    </row>
    <row r="156" spans="1:14" ht="14.25" thickBot="1">
      <c r="A156" s="266"/>
      <c r="B156" s="201" t="s">
        <v>25</v>
      </c>
      <c r="C156" s="31">
        <v>0</v>
      </c>
      <c r="D156" s="32">
        <v>13.337999999999999</v>
      </c>
      <c r="E156" s="33">
        <v>0</v>
      </c>
      <c r="F156" s="32"/>
      <c r="G156" s="31">
        <v>1</v>
      </c>
      <c r="H156" s="31">
        <v>570</v>
      </c>
      <c r="I156" s="31">
        <v>3</v>
      </c>
      <c r="J156" s="31">
        <v>0</v>
      </c>
      <c r="K156" s="31">
        <v>13.488</v>
      </c>
      <c r="L156" s="31">
        <v>0</v>
      </c>
      <c r="M156" s="31"/>
      <c r="N156" s="109"/>
    </row>
    <row r="157" spans="1:14" ht="14.25" thickBot="1">
      <c r="A157" s="266"/>
      <c r="B157" s="201" t="s">
        <v>26</v>
      </c>
      <c r="C157" s="31">
        <v>8.2252310000000097</v>
      </c>
      <c r="D157" s="32">
        <v>142.512925</v>
      </c>
      <c r="E157" s="31">
        <v>102.242829</v>
      </c>
      <c r="F157" s="32">
        <f>(D157-E157)/E157*100</f>
        <v>39.386719238764407</v>
      </c>
      <c r="G157" s="31">
        <v>2653</v>
      </c>
      <c r="H157" s="31">
        <v>785138.34620000003</v>
      </c>
      <c r="I157" s="31">
        <v>48804</v>
      </c>
      <c r="J157" s="31">
        <v>68.746763000000001</v>
      </c>
      <c r="K157" s="31">
        <v>94.252701999999999</v>
      </c>
      <c r="L157" s="31">
        <v>18.361979000000002</v>
      </c>
      <c r="M157" s="31">
        <f>(K157-L157)/L157*100</f>
        <v>413.30361504062279</v>
      </c>
      <c r="N157" s="109">
        <f>D157/D209*100</f>
        <v>4.8472673610171775</v>
      </c>
    </row>
    <row r="158" spans="1:14" ht="14.25" thickBot="1">
      <c r="A158" s="266"/>
      <c r="B158" s="201" t="s">
        <v>27</v>
      </c>
      <c r="C158" s="31">
        <v>0</v>
      </c>
      <c r="D158" s="32">
        <v>21.433962000000001</v>
      </c>
      <c r="E158" s="31">
        <v>36.293019999999999</v>
      </c>
      <c r="F158" s="32">
        <f>(D158-E158)/E158*100</f>
        <v>-40.941916655048267</v>
      </c>
      <c r="G158" s="31">
        <v>13</v>
      </c>
      <c r="H158" s="31">
        <v>11163.059379</v>
      </c>
      <c r="I158" s="31">
        <v>0</v>
      </c>
      <c r="J158" s="31">
        <v>0</v>
      </c>
      <c r="K158" s="31">
        <v>0</v>
      </c>
      <c r="L158" s="31">
        <v>0</v>
      </c>
      <c r="M158" s="31"/>
      <c r="N158" s="109">
        <f>D158/D210*100</f>
        <v>5.4385194420830372</v>
      </c>
    </row>
    <row r="159" spans="1:14" ht="14.25" thickBot="1">
      <c r="A159" s="266"/>
      <c r="B159" s="14" t="s">
        <v>28</v>
      </c>
      <c r="C159" s="31">
        <v>0</v>
      </c>
      <c r="D159" s="32">
        <v>0</v>
      </c>
      <c r="E159" s="34">
        <v>0</v>
      </c>
      <c r="F159" s="32"/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/>
      <c r="N159" s="109"/>
    </row>
    <row r="160" spans="1:14" ht="14.25" thickBot="1">
      <c r="A160" s="266"/>
      <c r="B160" s="14" t="s">
        <v>29</v>
      </c>
      <c r="C160" s="31">
        <v>0</v>
      </c>
      <c r="D160" s="32">
        <v>21.433962000000001</v>
      </c>
      <c r="E160" s="34">
        <v>36</v>
      </c>
      <c r="F160" s="32"/>
      <c r="G160" s="31">
        <v>13</v>
      </c>
      <c r="H160" s="31">
        <v>11163.059379</v>
      </c>
      <c r="I160" s="31">
        <v>0</v>
      </c>
      <c r="J160" s="31">
        <v>0</v>
      </c>
      <c r="K160" s="31">
        <v>0</v>
      </c>
      <c r="L160" s="34">
        <v>0</v>
      </c>
      <c r="M160" s="31"/>
      <c r="N160" s="109"/>
    </row>
    <row r="161" spans="1:14" ht="14.25" thickBot="1">
      <c r="A161" s="266"/>
      <c r="B161" s="14" t="s">
        <v>30</v>
      </c>
      <c r="C161" s="31">
        <v>0</v>
      </c>
      <c r="D161" s="32">
        <v>0</v>
      </c>
      <c r="E161" s="34">
        <v>0.21754699999999999</v>
      </c>
      <c r="F161" s="32"/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4">
        <v>0</v>
      </c>
      <c r="M161" s="31"/>
      <c r="N161" s="109"/>
    </row>
    <row r="162" spans="1:14" ht="14.25" thickBot="1">
      <c r="A162" s="267"/>
      <c r="B162" s="15" t="s">
        <v>31</v>
      </c>
      <c r="C162" s="16">
        <f t="shared" ref="C162:L162" si="35">C150+C152+C153+C154+C155+C156+C157+C158</f>
        <v>107.4728910000001</v>
      </c>
      <c r="D162" s="16">
        <f t="shared" si="35"/>
        <v>1201.2285589999999</v>
      </c>
      <c r="E162" s="16">
        <f t="shared" si="35"/>
        <v>1090.3279700000001</v>
      </c>
      <c r="F162" s="16">
        <f t="shared" ref="F162:F168" si="36">(D162-E162)/E162*100</f>
        <v>10.171305520117938</v>
      </c>
      <c r="G162" s="16">
        <f t="shared" si="35"/>
        <v>10953</v>
      </c>
      <c r="H162" s="16">
        <f t="shared" si="35"/>
        <v>1700593.6634350002</v>
      </c>
      <c r="I162" s="16">
        <f t="shared" si="35"/>
        <v>49996</v>
      </c>
      <c r="J162" s="16">
        <f t="shared" si="35"/>
        <v>118.89957200000001</v>
      </c>
      <c r="K162" s="16">
        <f t="shared" si="35"/>
        <v>592.25165700000002</v>
      </c>
      <c r="L162" s="16">
        <f t="shared" si="35"/>
        <v>804.25258100000008</v>
      </c>
      <c r="M162" s="16">
        <f t="shared" ref="M162:M164" si="37">(K162-L162)/L162*100</f>
        <v>-26.359992993295727</v>
      </c>
      <c r="N162" s="110">
        <f>D162/D214*100</f>
        <v>2.3864111122351672</v>
      </c>
    </row>
    <row r="163" spans="1:14" ht="15" thickTop="1" thickBot="1">
      <c r="A163" s="263" t="s">
        <v>43</v>
      </c>
      <c r="B163" s="18" t="s">
        <v>19</v>
      </c>
      <c r="C163" s="94">
        <v>1.59</v>
      </c>
      <c r="D163" s="94">
        <v>326.64</v>
      </c>
      <c r="E163" s="94">
        <v>1350.07</v>
      </c>
      <c r="F163" s="111">
        <f t="shared" si="36"/>
        <v>-75.805698963757436</v>
      </c>
      <c r="G163" s="95">
        <v>3239</v>
      </c>
      <c r="H163" s="95">
        <v>477518.8</v>
      </c>
      <c r="I163" s="95">
        <v>198</v>
      </c>
      <c r="J163" s="95">
        <v>5.87</v>
      </c>
      <c r="K163" s="95">
        <v>77.540000000000006</v>
      </c>
      <c r="L163" s="95">
        <v>99.67</v>
      </c>
      <c r="M163" s="34">
        <f t="shared" si="37"/>
        <v>-22.203270793618938</v>
      </c>
      <c r="N163" s="112">
        <f t="shared" ref="N163:N168" si="38">D163/D202*100</f>
        <v>1.1192085124390434</v>
      </c>
    </row>
    <row r="164" spans="1:14" ht="14.25" thickBot="1">
      <c r="A164" s="266"/>
      <c r="B164" s="201" t="s">
        <v>20</v>
      </c>
      <c r="C164" s="95">
        <v>0.83</v>
      </c>
      <c r="D164" s="95">
        <v>43.29</v>
      </c>
      <c r="E164" s="95">
        <v>73.739999999999995</v>
      </c>
      <c r="F164" s="32">
        <f t="shared" si="36"/>
        <v>-41.293734743694053</v>
      </c>
      <c r="G164" s="95">
        <v>447</v>
      </c>
      <c r="H164" s="95">
        <v>8940</v>
      </c>
      <c r="I164" s="95">
        <v>63</v>
      </c>
      <c r="J164" s="95">
        <v>0.78</v>
      </c>
      <c r="K164" s="95">
        <v>28.96</v>
      </c>
      <c r="L164" s="95">
        <v>49.61</v>
      </c>
      <c r="M164" s="34">
        <f t="shared" si="37"/>
        <v>-41.624672445071553</v>
      </c>
      <c r="N164" s="109">
        <f t="shared" si="38"/>
        <v>0.45525649766973769</v>
      </c>
    </row>
    <row r="165" spans="1:14" ht="14.25" thickBot="1">
      <c r="A165" s="266"/>
      <c r="B165" s="201" t="s">
        <v>21</v>
      </c>
      <c r="C165" s="95">
        <v>0</v>
      </c>
      <c r="D165" s="95">
        <v>0</v>
      </c>
      <c r="E165" s="95">
        <v>0</v>
      </c>
      <c r="F165" s="32" t="e">
        <f t="shared" si="36"/>
        <v>#DIV/0!</v>
      </c>
      <c r="G165" s="95">
        <v>0</v>
      </c>
      <c r="H165" s="95">
        <v>0</v>
      </c>
      <c r="I165" s="95">
        <v>0</v>
      </c>
      <c r="J165" s="95">
        <v>0</v>
      </c>
      <c r="K165" s="95">
        <v>0</v>
      </c>
      <c r="L165" s="95">
        <v>0</v>
      </c>
      <c r="M165" s="34"/>
      <c r="N165" s="109">
        <f t="shared" si="38"/>
        <v>0</v>
      </c>
    </row>
    <row r="166" spans="1:14" ht="14.25" thickBot="1">
      <c r="A166" s="266"/>
      <c r="B166" s="201" t="s">
        <v>22</v>
      </c>
      <c r="C166" s="95">
        <v>0</v>
      </c>
      <c r="D166" s="95">
        <v>0.05</v>
      </c>
      <c r="E166" s="95">
        <v>0.15</v>
      </c>
      <c r="F166" s="32">
        <f t="shared" si="36"/>
        <v>-66.666666666666657</v>
      </c>
      <c r="G166" s="95">
        <v>7</v>
      </c>
      <c r="H166" s="95">
        <v>97.92</v>
      </c>
      <c r="I166" s="95">
        <v>0</v>
      </c>
      <c r="J166" s="95">
        <v>0</v>
      </c>
      <c r="K166" s="95">
        <v>0</v>
      </c>
      <c r="L166" s="95">
        <v>0.39</v>
      </c>
      <c r="M166" s="34"/>
      <c r="N166" s="109">
        <f t="shared" si="38"/>
        <v>5.4302454143592103E-3</v>
      </c>
    </row>
    <row r="167" spans="1:14" ht="14.25" thickBot="1">
      <c r="A167" s="266"/>
      <c r="B167" s="201" t="s">
        <v>23</v>
      </c>
      <c r="C167" s="95">
        <v>0</v>
      </c>
      <c r="D167" s="95">
        <v>0</v>
      </c>
      <c r="E167" s="95">
        <v>0</v>
      </c>
      <c r="F167" s="32" t="e">
        <f t="shared" si="36"/>
        <v>#DIV/0!</v>
      </c>
      <c r="G167" s="95">
        <v>0</v>
      </c>
      <c r="H167" s="95">
        <v>0</v>
      </c>
      <c r="I167" s="95">
        <v>0</v>
      </c>
      <c r="J167" s="95">
        <v>0</v>
      </c>
      <c r="K167" s="95">
        <v>0</v>
      </c>
      <c r="L167" s="95">
        <v>0</v>
      </c>
      <c r="M167" s="34" t="e">
        <f>(K167-L167)/L167*100</f>
        <v>#DIV/0!</v>
      </c>
      <c r="N167" s="109">
        <f t="shared" si="38"/>
        <v>0</v>
      </c>
    </row>
    <row r="168" spans="1:14" ht="14.25" thickBot="1">
      <c r="A168" s="266"/>
      <c r="B168" s="201" t="s">
        <v>24</v>
      </c>
      <c r="C168" s="95">
        <v>0</v>
      </c>
      <c r="D168" s="95">
        <v>4.25</v>
      </c>
      <c r="E168" s="95">
        <v>0</v>
      </c>
      <c r="F168" s="32" t="e">
        <f t="shared" si="36"/>
        <v>#DIV/0!</v>
      </c>
      <c r="G168" s="95">
        <v>2</v>
      </c>
      <c r="H168" s="95">
        <v>4510</v>
      </c>
      <c r="I168" s="95">
        <v>0</v>
      </c>
      <c r="J168" s="95">
        <v>0</v>
      </c>
      <c r="K168" s="95">
        <v>0</v>
      </c>
      <c r="L168" s="95">
        <v>0</v>
      </c>
      <c r="M168" s="34"/>
      <c r="N168" s="109">
        <f t="shared" si="38"/>
        <v>7.1740589591771015E-2</v>
      </c>
    </row>
    <row r="169" spans="1:14" ht="14.25" thickBot="1">
      <c r="A169" s="266"/>
      <c r="B169" s="201" t="s">
        <v>25</v>
      </c>
      <c r="C169" s="95">
        <v>0.09</v>
      </c>
      <c r="D169" s="95">
        <v>61.62</v>
      </c>
      <c r="E169" s="95">
        <v>35.51</v>
      </c>
      <c r="F169" s="32"/>
      <c r="G169" s="95">
        <v>10</v>
      </c>
      <c r="H169" s="95">
        <v>1163.45</v>
      </c>
      <c r="I169" s="95">
        <v>10</v>
      </c>
      <c r="J169" s="95">
        <v>0</v>
      </c>
      <c r="K169" s="95">
        <v>35.340000000000003</v>
      </c>
      <c r="L169" s="95">
        <v>38.549999999999997</v>
      </c>
      <c r="M169" s="34"/>
      <c r="N169" s="109"/>
    </row>
    <row r="170" spans="1:14" ht="14.25" thickBot="1">
      <c r="A170" s="266"/>
      <c r="B170" s="201" t="s">
        <v>26</v>
      </c>
      <c r="C170" s="95">
        <v>0.26</v>
      </c>
      <c r="D170" s="95">
        <v>18.84</v>
      </c>
      <c r="E170" s="95">
        <v>0.41</v>
      </c>
      <c r="F170" s="32">
        <f>(D170-E170)/E170*100</f>
        <v>4495.1219512195121</v>
      </c>
      <c r="G170" s="95">
        <v>1936</v>
      </c>
      <c r="H170" s="95">
        <v>83866.149999999994</v>
      </c>
      <c r="I170" s="95">
        <v>6</v>
      </c>
      <c r="J170" s="95">
        <v>0</v>
      </c>
      <c r="K170" s="95">
        <v>6.95</v>
      </c>
      <c r="L170" s="95">
        <v>0.06</v>
      </c>
      <c r="M170" s="34">
        <f>(K170-L170)/L170*100</f>
        <v>11483.333333333334</v>
      </c>
      <c r="N170" s="109">
        <f>D170/D209*100</f>
        <v>0.64080164715981824</v>
      </c>
    </row>
    <row r="171" spans="1:14" ht="14.25" thickBot="1">
      <c r="A171" s="266"/>
      <c r="B171" s="201" t="s">
        <v>27</v>
      </c>
      <c r="C171" s="98">
        <v>0</v>
      </c>
      <c r="D171" s="98">
        <v>0</v>
      </c>
      <c r="E171" s="98">
        <v>1.61</v>
      </c>
      <c r="F171" s="32">
        <f>(D171-E171)/E171*100</f>
        <v>-100</v>
      </c>
      <c r="G171" s="98">
        <v>0</v>
      </c>
      <c r="H171" s="98">
        <v>0</v>
      </c>
      <c r="I171" s="98"/>
      <c r="J171" s="98"/>
      <c r="K171" s="98"/>
      <c r="L171" s="98">
        <v>0</v>
      </c>
      <c r="M171" s="31"/>
      <c r="N171" s="109">
        <f>D171/D210*100</f>
        <v>0</v>
      </c>
    </row>
    <row r="172" spans="1:14" ht="14.25" thickBot="1">
      <c r="A172" s="266"/>
      <c r="B172" s="14" t="s">
        <v>28</v>
      </c>
      <c r="C172" s="98"/>
      <c r="D172" s="98"/>
      <c r="E172" s="98"/>
      <c r="F172" s="32"/>
      <c r="G172" s="23"/>
      <c r="H172" s="23"/>
      <c r="I172" s="23"/>
      <c r="J172" s="23"/>
      <c r="K172" s="23"/>
      <c r="L172" s="23"/>
      <c r="M172" s="31"/>
      <c r="N172" s="109"/>
    </row>
    <row r="173" spans="1:14" ht="14.25" thickBot="1">
      <c r="A173" s="266"/>
      <c r="B173" s="14" t="s">
        <v>29</v>
      </c>
      <c r="C173" s="31"/>
      <c r="D173" s="31"/>
      <c r="E173" s="31"/>
      <c r="F173" s="32"/>
      <c r="G173" s="31"/>
      <c r="H173" s="31"/>
      <c r="I173" s="31"/>
      <c r="J173" s="31"/>
      <c r="K173" s="31"/>
      <c r="L173" s="31"/>
      <c r="M173" s="31"/>
      <c r="N173" s="109"/>
    </row>
    <row r="174" spans="1:14" ht="14.25" thickBot="1">
      <c r="A174" s="266"/>
      <c r="B174" s="14" t="s">
        <v>30</v>
      </c>
      <c r="C174" s="31"/>
      <c r="D174" s="31"/>
      <c r="E174" s="31"/>
      <c r="F174" s="32"/>
      <c r="G174" s="31"/>
      <c r="H174" s="31"/>
      <c r="I174" s="31"/>
      <c r="J174" s="31"/>
      <c r="K174" s="31"/>
      <c r="L174" s="31"/>
      <c r="M174" s="31"/>
      <c r="N174" s="109"/>
    </row>
    <row r="175" spans="1:14" ht="14.25" thickBot="1">
      <c r="A175" s="267"/>
      <c r="B175" s="15" t="s">
        <v>31</v>
      </c>
      <c r="C175" s="16">
        <f t="shared" ref="C175:L175" si="39">C163+C165+C166+C167+C168+C169+C170+C171</f>
        <v>1.9400000000000002</v>
      </c>
      <c r="D175" s="16">
        <f t="shared" si="39"/>
        <v>411.4</v>
      </c>
      <c r="E175" s="16">
        <f t="shared" si="39"/>
        <v>1387.75</v>
      </c>
      <c r="F175" s="16">
        <f>(D175-E175)/E175*100</f>
        <v>-70.35489101062872</v>
      </c>
      <c r="G175" s="16">
        <f t="shared" si="39"/>
        <v>5194</v>
      </c>
      <c r="H175" s="16">
        <f t="shared" si="39"/>
        <v>567156.31999999995</v>
      </c>
      <c r="I175" s="16">
        <f t="shared" si="39"/>
        <v>214</v>
      </c>
      <c r="J175" s="16">
        <f t="shared" si="39"/>
        <v>5.87</v>
      </c>
      <c r="K175" s="16">
        <f t="shared" si="39"/>
        <v>119.83000000000001</v>
      </c>
      <c r="L175" s="16">
        <f t="shared" si="39"/>
        <v>138.67000000000002</v>
      </c>
      <c r="M175" s="16">
        <f t="shared" ref="M175:M178" si="40">(K175-L175)/L175*100</f>
        <v>-13.586211869906975</v>
      </c>
      <c r="N175" s="110">
        <f>D175/D214*100</f>
        <v>0.81730452062416192</v>
      </c>
    </row>
    <row r="176" spans="1:14" ht="15" thickTop="1" thickBot="1">
      <c r="A176" s="266" t="s">
        <v>44</v>
      </c>
      <c r="B176" s="201" t="s">
        <v>19</v>
      </c>
      <c r="C176" s="34">
        <v>3.2</v>
      </c>
      <c r="D176" s="34">
        <v>32.770000000000003</v>
      </c>
      <c r="E176" s="34">
        <v>29.02</v>
      </c>
      <c r="F176" s="32">
        <f>(D176-E176)/E176*100</f>
        <v>12.922122674017929</v>
      </c>
      <c r="G176" s="34">
        <v>179</v>
      </c>
      <c r="H176" s="34">
        <v>17087.07</v>
      </c>
      <c r="I176" s="34">
        <v>20</v>
      </c>
      <c r="J176" s="34">
        <v>0.57999999999999996</v>
      </c>
      <c r="K176" s="34">
        <v>4.96</v>
      </c>
      <c r="L176" s="34">
        <v>9.4600000000000009</v>
      </c>
      <c r="M176" s="31">
        <f t="shared" si="40"/>
        <v>-47.568710359408037</v>
      </c>
      <c r="N176" s="109">
        <f>D176/D202*100</f>
        <v>0.11228405263478893</v>
      </c>
    </row>
    <row r="177" spans="1:14" ht="14.25" thickBot="1">
      <c r="A177" s="266"/>
      <c r="B177" s="201" t="s">
        <v>20</v>
      </c>
      <c r="C177" s="34">
        <v>0.86</v>
      </c>
      <c r="D177" s="34">
        <v>7.89</v>
      </c>
      <c r="E177" s="34">
        <v>7.07</v>
      </c>
      <c r="F177" s="32">
        <f>(D177-E177)/E177*100</f>
        <v>11.598302687411589</v>
      </c>
      <c r="G177" s="34">
        <v>93</v>
      </c>
      <c r="H177" s="34">
        <v>1860</v>
      </c>
      <c r="I177" s="34">
        <v>10</v>
      </c>
      <c r="J177" s="34">
        <v>0.24</v>
      </c>
      <c r="K177" s="34">
        <v>2.99</v>
      </c>
      <c r="L177" s="34">
        <v>0.55000000000000004</v>
      </c>
      <c r="M177" s="31">
        <f t="shared" si="40"/>
        <v>443.63636363636363</v>
      </c>
      <c r="N177" s="109">
        <f>D177/D203*100</f>
        <v>8.2974676983465695E-2</v>
      </c>
    </row>
    <row r="178" spans="1:14" ht="14.25" thickBot="1">
      <c r="A178" s="266"/>
      <c r="B178" s="201" t="s">
        <v>21</v>
      </c>
      <c r="C178" s="34"/>
      <c r="D178" s="34">
        <v>27.68</v>
      </c>
      <c r="E178" s="34">
        <v>23.81</v>
      </c>
      <c r="F178" s="32">
        <f>(D178-E178)/E178*100</f>
        <v>16.253674926501475</v>
      </c>
      <c r="G178" s="34">
        <v>16</v>
      </c>
      <c r="H178" s="34">
        <v>36965.58</v>
      </c>
      <c r="I178" s="34">
        <v>2</v>
      </c>
      <c r="J178" s="34">
        <v>3.11</v>
      </c>
      <c r="K178" s="34">
        <v>3.11</v>
      </c>
      <c r="L178" s="34">
        <v>3.39</v>
      </c>
      <c r="M178" s="31">
        <f t="shared" si="40"/>
        <v>-8.2595870206489739</v>
      </c>
      <c r="N178" s="109">
        <f>D178/D204*100</f>
        <v>1.7555392603853219</v>
      </c>
    </row>
    <row r="179" spans="1:14" ht="14.25" thickBot="1">
      <c r="A179" s="266"/>
      <c r="B179" s="201" t="s">
        <v>22</v>
      </c>
      <c r="C179" s="34"/>
      <c r="D179" s="34"/>
      <c r="E179" s="34"/>
      <c r="F179" s="32" t="e">
        <f>(D179-E179)/E179*100</f>
        <v>#DIV/0!</v>
      </c>
      <c r="G179" s="34"/>
      <c r="H179" s="34"/>
      <c r="I179" s="34"/>
      <c r="J179" s="34"/>
      <c r="K179" s="34"/>
      <c r="L179" s="34"/>
      <c r="M179" s="31"/>
      <c r="N179" s="109">
        <f>D179/D205*100</f>
        <v>0</v>
      </c>
    </row>
    <row r="180" spans="1:14" ht="14.25" thickBot="1">
      <c r="A180" s="266"/>
      <c r="B180" s="201" t="s">
        <v>23</v>
      </c>
      <c r="C180" s="34"/>
      <c r="D180" s="34"/>
      <c r="E180" s="34"/>
      <c r="F180" s="32"/>
      <c r="G180" s="34"/>
      <c r="H180" s="34"/>
      <c r="I180" s="34"/>
      <c r="J180" s="34"/>
      <c r="K180" s="34"/>
      <c r="L180" s="34"/>
      <c r="M180" s="31"/>
      <c r="N180" s="109"/>
    </row>
    <row r="181" spans="1:14" ht="14.25" thickBot="1">
      <c r="A181" s="266"/>
      <c r="B181" s="201" t="s">
        <v>24</v>
      </c>
      <c r="C181" s="34">
        <v>26.67</v>
      </c>
      <c r="D181" s="34">
        <v>708.43</v>
      </c>
      <c r="E181" s="34">
        <v>648.95000000000005</v>
      </c>
      <c r="F181" s="32">
        <f>(D181-E181)/E181*100</f>
        <v>9.1655751598736259</v>
      </c>
      <c r="G181" s="34">
        <v>1884</v>
      </c>
      <c r="H181" s="34">
        <v>126237.6</v>
      </c>
      <c r="I181" s="34">
        <v>139</v>
      </c>
      <c r="J181" s="34">
        <v>53.31</v>
      </c>
      <c r="K181" s="34">
        <v>315.95</v>
      </c>
      <c r="L181" s="34">
        <v>184.73</v>
      </c>
      <c r="M181" s="31">
        <f>(K181-L181)/L181*100</f>
        <v>71.033400097439511</v>
      </c>
      <c r="N181" s="109">
        <f>D181/D207*100</f>
        <v>11.958396678705492</v>
      </c>
    </row>
    <row r="182" spans="1:14" ht="14.25" thickBot="1">
      <c r="A182" s="266"/>
      <c r="B182" s="201" t="s">
        <v>25</v>
      </c>
      <c r="C182" s="34">
        <v>65.61</v>
      </c>
      <c r="D182" s="34">
        <v>1419.43</v>
      </c>
      <c r="E182" s="34">
        <v>1422.2</v>
      </c>
      <c r="F182" s="32">
        <f>(D182-E182)/E182*100</f>
        <v>-0.19476866826044029</v>
      </c>
      <c r="G182" s="34">
        <v>209</v>
      </c>
      <c r="H182" s="34">
        <v>29463.19</v>
      </c>
      <c r="I182" s="34">
        <v>773</v>
      </c>
      <c r="J182" s="34">
        <v>10.54</v>
      </c>
      <c r="K182" s="34">
        <v>678.92</v>
      </c>
      <c r="L182" s="34">
        <v>881.63</v>
      </c>
      <c r="M182" s="31">
        <f>(K182-L182)/L182*100</f>
        <v>-22.992638635255155</v>
      </c>
      <c r="N182" s="109">
        <f>D182/D208*100</f>
        <v>15.253563614941331</v>
      </c>
    </row>
    <row r="183" spans="1:14" ht="14.25" thickBot="1">
      <c r="A183" s="266"/>
      <c r="B183" s="201" t="s">
        <v>26</v>
      </c>
      <c r="C183" s="34">
        <v>4.0000000000000001E-3</v>
      </c>
      <c r="D183" s="34">
        <v>5.91</v>
      </c>
      <c r="E183" s="34">
        <v>5.34</v>
      </c>
      <c r="F183" s="32">
        <f>(D183-E183)/E183*100</f>
        <v>10.674157303370793</v>
      </c>
      <c r="G183" s="34">
        <v>13</v>
      </c>
      <c r="H183" s="34">
        <v>6282.52</v>
      </c>
      <c r="I183" s="34"/>
      <c r="J183" s="34"/>
      <c r="K183" s="34"/>
      <c r="L183" s="34"/>
      <c r="M183" s="31"/>
      <c r="N183" s="109">
        <f>D183/D209*100</f>
        <v>0.20101580332879646</v>
      </c>
    </row>
    <row r="184" spans="1:14" ht="14.25" thickBot="1">
      <c r="A184" s="266"/>
      <c r="B184" s="201" t="s">
        <v>27</v>
      </c>
      <c r="C184" s="34">
        <v>5.6000000000000001E-2</v>
      </c>
      <c r="D184" s="34">
        <v>8.4500000000000006E-2</v>
      </c>
      <c r="E184" s="34">
        <v>0.06</v>
      </c>
      <c r="F184" s="31"/>
      <c r="G184" s="34">
        <v>3</v>
      </c>
      <c r="H184" s="34">
        <v>481.5</v>
      </c>
      <c r="I184" s="34"/>
      <c r="J184" s="34"/>
      <c r="K184" s="34"/>
      <c r="L184" s="34"/>
      <c r="M184" s="31"/>
      <c r="N184" s="109"/>
    </row>
    <row r="185" spans="1:14" ht="14.25" thickBot="1">
      <c r="A185" s="266"/>
      <c r="B185" s="14" t="s">
        <v>28</v>
      </c>
      <c r="C185" s="34"/>
      <c r="D185" s="34"/>
      <c r="E185" s="34"/>
      <c r="F185" s="31"/>
      <c r="G185" s="34"/>
      <c r="H185" s="34"/>
      <c r="I185" s="34"/>
      <c r="J185" s="34"/>
      <c r="K185" s="34"/>
      <c r="L185" s="34"/>
      <c r="M185" s="31"/>
      <c r="N185" s="109"/>
    </row>
    <row r="186" spans="1:14" ht="14.25" thickBot="1">
      <c r="A186" s="266"/>
      <c r="B186" s="14" t="s">
        <v>29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109"/>
    </row>
    <row r="187" spans="1:14" ht="14.25" thickBot="1">
      <c r="A187" s="266"/>
      <c r="B187" s="14" t="s">
        <v>30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109"/>
    </row>
    <row r="188" spans="1:14" ht="14.25" thickBot="1">
      <c r="A188" s="267"/>
      <c r="B188" s="15" t="s">
        <v>31</v>
      </c>
      <c r="C188" s="16">
        <f t="shared" ref="C188:L188" si="41">C176+C178+C179+C180+C181+C182+C183+C184</f>
        <v>95.54</v>
      </c>
      <c r="D188" s="16">
        <f t="shared" si="41"/>
        <v>2194.3044999999997</v>
      </c>
      <c r="E188" s="16">
        <f t="shared" si="41"/>
        <v>2129.38</v>
      </c>
      <c r="F188" s="16">
        <f>(D188-E188)/E188*100</f>
        <v>3.0489860898477312</v>
      </c>
      <c r="G188" s="16">
        <f t="shared" si="41"/>
        <v>2304</v>
      </c>
      <c r="H188" s="16">
        <f t="shared" si="41"/>
        <v>216517.46</v>
      </c>
      <c r="I188" s="16">
        <f t="shared" si="41"/>
        <v>934</v>
      </c>
      <c r="J188" s="16">
        <f t="shared" si="41"/>
        <v>67.539999999999992</v>
      </c>
      <c r="K188" s="16">
        <f t="shared" si="41"/>
        <v>1002.9399999999999</v>
      </c>
      <c r="L188" s="16">
        <f t="shared" si="41"/>
        <v>1079.21</v>
      </c>
      <c r="M188" s="16">
        <f>(K188-L188)/L188*100</f>
        <v>-7.0672065677671716</v>
      </c>
      <c r="N188" s="110">
        <f>D188/D214*100</f>
        <v>4.3592974902186219</v>
      </c>
    </row>
    <row r="189" spans="1:14" ht="14.25" thickTop="1">
      <c r="A189" s="268" t="s">
        <v>47</v>
      </c>
      <c r="B189" s="201" t="s">
        <v>19</v>
      </c>
      <c r="C189" s="71"/>
      <c r="D189" s="71"/>
      <c r="E189" s="71">
        <v>258.22000000000003</v>
      </c>
      <c r="F189" s="34">
        <f>(D189-E189)/E189*100</f>
        <v>-100</v>
      </c>
      <c r="G189" s="72"/>
      <c r="H189" s="72"/>
      <c r="I189" s="72"/>
      <c r="J189" s="72"/>
      <c r="K189" s="72"/>
      <c r="L189" s="72"/>
      <c r="M189" s="34" t="e">
        <f>(K189-L189)/L189*100</f>
        <v>#DIV/0!</v>
      </c>
      <c r="N189" s="114">
        <f>D189/D202*100</f>
        <v>0</v>
      </c>
    </row>
    <row r="190" spans="1:14">
      <c r="A190" s="269"/>
      <c r="B190" s="201" t="s">
        <v>20</v>
      </c>
      <c r="C190" s="72"/>
      <c r="D190" s="72"/>
      <c r="E190" s="72">
        <v>95.62</v>
      </c>
      <c r="F190" s="31">
        <f>(D190-E190)/E190*100</f>
        <v>-100</v>
      </c>
      <c r="G190" s="72"/>
      <c r="H190" s="72"/>
      <c r="I190" s="72"/>
      <c r="J190" s="72"/>
      <c r="K190" s="72"/>
      <c r="L190" s="72"/>
      <c r="M190" s="31" t="e">
        <f>(K190-L190)/L190*100</f>
        <v>#DIV/0!</v>
      </c>
      <c r="N190" s="114">
        <f>D190/D203*100</f>
        <v>0</v>
      </c>
    </row>
    <row r="191" spans="1:14">
      <c r="A191" s="269"/>
      <c r="B191" s="201" t="s">
        <v>21</v>
      </c>
      <c r="C191" s="72"/>
      <c r="D191" s="72"/>
      <c r="E191" s="72"/>
      <c r="F191" s="31"/>
      <c r="G191" s="72"/>
      <c r="H191" s="72"/>
      <c r="I191" s="72"/>
      <c r="J191" s="72"/>
      <c r="K191" s="72"/>
      <c r="L191" s="72"/>
      <c r="M191" s="31"/>
      <c r="N191" s="114"/>
    </row>
    <row r="192" spans="1:14">
      <c r="A192" s="269"/>
      <c r="B192" s="201" t="s">
        <v>22</v>
      </c>
      <c r="C192" s="72"/>
      <c r="D192" s="72"/>
      <c r="E192" s="72">
        <v>0.01</v>
      </c>
      <c r="F192" s="31"/>
      <c r="G192" s="72"/>
      <c r="H192" s="72"/>
      <c r="I192" s="72"/>
      <c r="J192" s="72"/>
      <c r="K192" s="72"/>
      <c r="L192" s="72"/>
      <c r="M192" s="31"/>
      <c r="N192" s="114"/>
    </row>
    <row r="193" spans="1:14">
      <c r="A193" s="269"/>
      <c r="B193" s="201" t="s">
        <v>23</v>
      </c>
      <c r="C193" s="72"/>
      <c r="D193" s="72"/>
      <c r="E193" s="72"/>
      <c r="F193" s="31"/>
      <c r="G193" s="72"/>
      <c r="H193" s="72"/>
      <c r="I193" s="72"/>
      <c r="J193" s="72"/>
      <c r="K193" s="72"/>
      <c r="L193" s="72"/>
      <c r="M193" s="31"/>
      <c r="N193" s="114"/>
    </row>
    <row r="194" spans="1:14">
      <c r="A194" s="269"/>
      <c r="B194" s="201" t="s">
        <v>24</v>
      </c>
      <c r="C194" s="72"/>
      <c r="D194" s="72"/>
      <c r="E194" s="72">
        <v>0.44</v>
      </c>
      <c r="F194" s="31">
        <f>(D194-E194)/E194*100</f>
        <v>-100</v>
      </c>
      <c r="G194" s="72"/>
      <c r="H194" s="72"/>
      <c r="I194" s="72"/>
      <c r="J194" s="72"/>
      <c r="K194" s="72"/>
      <c r="L194" s="72"/>
      <c r="M194" s="31"/>
      <c r="N194" s="114">
        <f>D194/D207*100</f>
        <v>0</v>
      </c>
    </row>
    <row r="195" spans="1:14">
      <c r="A195" s="269"/>
      <c r="B195" s="201" t="s">
        <v>25</v>
      </c>
      <c r="C195" s="74"/>
      <c r="D195" s="74"/>
      <c r="E195" s="74"/>
      <c r="F195" s="31"/>
      <c r="G195" s="74"/>
      <c r="H195" s="74"/>
      <c r="I195" s="74"/>
      <c r="J195" s="74"/>
      <c r="K195" s="74"/>
      <c r="L195" s="74"/>
      <c r="M195" s="31"/>
      <c r="N195" s="114"/>
    </row>
    <row r="196" spans="1:14">
      <c r="A196" s="269"/>
      <c r="B196" s="201" t="s">
        <v>26</v>
      </c>
      <c r="C196" s="72"/>
      <c r="D196" s="72"/>
      <c r="E196" s="72">
        <v>0.76</v>
      </c>
      <c r="F196" s="31">
        <f>(D196-E196)/E196*100</f>
        <v>-100</v>
      </c>
      <c r="G196" s="72"/>
      <c r="H196" s="72"/>
      <c r="I196" s="72"/>
      <c r="J196" s="72"/>
      <c r="K196" s="72"/>
      <c r="L196" s="72"/>
      <c r="M196" s="31"/>
      <c r="N196" s="114">
        <f>D196/D209*100</f>
        <v>0</v>
      </c>
    </row>
    <row r="197" spans="1:14">
      <c r="A197" s="269"/>
      <c r="B197" s="201" t="s">
        <v>27</v>
      </c>
      <c r="C197" s="72"/>
      <c r="D197" s="72"/>
      <c r="E197" s="72"/>
      <c r="F197" s="31"/>
      <c r="G197" s="72"/>
      <c r="H197" s="72"/>
      <c r="I197" s="72"/>
      <c r="J197" s="72"/>
      <c r="K197" s="72"/>
      <c r="L197" s="72"/>
      <c r="M197" s="31"/>
      <c r="N197" s="114"/>
    </row>
    <row r="198" spans="1:14">
      <c r="A198" s="269"/>
      <c r="B198" s="14" t="s">
        <v>28</v>
      </c>
      <c r="C198" s="75"/>
      <c r="D198" s="75"/>
      <c r="E198" s="75"/>
      <c r="F198" s="31"/>
      <c r="G198" s="75"/>
      <c r="H198" s="75"/>
      <c r="I198" s="75"/>
      <c r="J198" s="75"/>
      <c r="K198" s="75"/>
      <c r="L198" s="75"/>
      <c r="M198" s="31"/>
      <c r="N198" s="114"/>
    </row>
    <row r="199" spans="1:14">
      <c r="A199" s="269"/>
      <c r="B199" s="14" t="s">
        <v>29</v>
      </c>
      <c r="C199" s="75"/>
      <c r="D199" s="75"/>
      <c r="E199" s="75"/>
      <c r="F199" s="31"/>
      <c r="G199" s="75"/>
      <c r="H199" s="75"/>
      <c r="I199" s="75"/>
      <c r="J199" s="75"/>
      <c r="K199" s="75"/>
      <c r="L199" s="75"/>
      <c r="M199" s="31"/>
      <c r="N199" s="114"/>
    </row>
    <row r="200" spans="1:14">
      <c r="A200" s="269"/>
      <c r="B200" s="14" t="s">
        <v>30</v>
      </c>
      <c r="C200" s="75"/>
      <c r="D200" s="75"/>
      <c r="E200" s="75"/>
      <c r="F200" s="31"/>
      <c r="G200" s="75"/>
      <c r="H200" s="75"/>
      <c r="I200" s="75"/>
      <c r="J200" s="75"/>
      <c r="K200" s="75"/>
      <c r="L200" s="75"/>
      <c r="M200" s="31"/>
      <c r="N200" s="114"/>
    </row>
    <row r="201" spans="1:14" ht="14.25" thickBot="1">
      <c r="A201" s="265"/>
      <c r="B201" s="15" t="s">
        <v>31</v>
      </c>
      <c r="C201" s="16">
        <f t="shared" ref="C201:L201" si="42">C189+C191+C192+C193+C194+C195+C196+C197</f>
        <v>0</v>
      </c>
      <c r="D201" s="16">
        <f t="shared" si="42"/>
        <v>0</v>
      </c>
      <c r="E201" s="16">
        <v>259.43</v>
      </c>
      <c r="F201" s="16">
        <f t="shared" ref="F201:F214" si="43">(D201-E201)/E201*100</f>
        <v>-100</v>
      </c>
      <c r="G201" s="16">
        <f t="shared" si="42"/>
        <v>0</v>
      </c>
      <c r="H201" s="16">
        <f t="shared" si="42"/>
        <v>0</v>
      </c>
      <c r="I201" s="16">
        <f t="shared" si="42"/>
        <v>0</v>
      </c>
      <c r="J201" s="16">
        <f t="shared" si="42"/>
        <v>0</v>
      </c>
      <c r="K201" s="16">
        <f t="shared" si="42"/>
        <v>0</v>
      </c>
      <c r="L201" s="16">
        <f t="shared" si="42"/>
        <v>0</v>
      </c>
      <c r="M201" s="16" t="e">
        <f>(K201-L201)/L201*100</f>
        <v>#DIV/0!</v>
      </c>
      <c r="N201" s="110">
        <f>D201/D214*100</f>
        <v>0</v>
      </c>
    </row>
    <row r="202" spans="1:14" ht="15" thickTop="1" thickBot="1">
      <c r="A202" s="264" t="s">
        <v>49</v>
      </c>
      <c r="B202" s="201" t="s">
        <v>19</v>
      </c>
      <c r="C202" s="32">
        <f>C7+C20+C33+C46+C59+C72+C85+C98+C111+C124+C137+C150+C163+C176+C189</f>
        <v>2854.0971999999997</v>
      </c>
      <c r="D202" s="32">
        <f>D7+D20+D33+D46+D59+D72+D85+D98+D111+D124+D137+D150+D163+D176+D189</f>
        <v>29184.910262000005</v>
      </c>
      <c r="E202" s="32">
        <f>E7+E20+E33+E46+E59+E72+E85+E98+E111+E124+E137+E150+E163+E176+E189</f>
        <v>29039.365710999999</v>
      </c>
      <c r="F202" s="32">
        <f t="shared" si="43"/>
        <v>0.50119741749343583</v>
      </c>
      <c r="G202" s="32">
        <f t="shared" ref="G202:L213" si="44">G7+G20+G33+G46+G59+G72+G85+G98+G111+G124+G137+G150+G163+G176+G189</f>
        <v>211940</v>
      </c>
      <c r="H202" s="32">
        <f t="shared" si="44"/>
        <v>26692232.825748984</v>
      </c>
      <c r="I202" s="32">
        <f t="shared" si="44"/>
        <v>24821</v>
      </c>
      <c r="J202" s="32">
        <f t="shared" si="44"/>
        <v>1967.4200610000019</v>
      </c>
      <c r="K202" s="32">
        <f t="shared" si="44"/>
        <v>20970.54768</v>
      </c>
      <c r="L202" s="32">
        <f t="shared" si="44"/>
        <v>15415.589501999997</v>
      </c>
      <c r="M202" s="32">
        <f t="shared" ref="M202:M214" si="45">(K202-L202)/L202*100</f>
        <v>36.034678902673882</v>
      </c>
      <c r="N202" s="113">
        <f>D202/D214*100</f>
        <v>57.979968622127117</v>
      </c>
    </row>
    <row r="203" spans="1:14" ht="14.25" thickBot="1">
      <c r="A203" s="266"/>
      <c r="B203" s="201" t="s">
        <v>20</v>
      </c>
      <c r="C203" s="32">
        <f t="shared" ref="C203:E213" si="46">C8+C21+C34+C47+C60+C73+C86+C99+C112+C125+C138+C151+C164+C177+C190</f>
        <v>959.13170800000023</v>
      </c>
      <c r="D203" s="32">
        <f t="shared" si="46"/>
        <v>9508.9252369999995</v>
      </c>
      <c r="E203" s="32">
        <f t="shared" si="46"/>
        <v>9133.796710999999</v>
      </c>
      <c r="F203" s="31">
        <f t="shared" si="43"/>
        <v>4.1070382653494599</v>
      </c>
      <c r="G203" s="32">
        <f>G8+G21+G34+G47+G60+G73+G86+G99+G112+G125+G138+G151+G164+G177+G190</f>
        <v>110472</v>
      </c>
      <c r="H203" s="32">
        <f>H8+H21+H34+H47+H60+H73+H86+H99+H112+H125+H138+H151+H164+H177+H190</f>
        <v>2209420</v>
      </c>
      <c r="I203" s="32">
        <f t="shared" si="44"/>
        <v>13764</v>
      </c>
      <c r="J203" s="32">
        <f t="shared" si="44"/>
        <v>918.78893700000003</v>
      </c>
      <c r="K203" s="32">
        <f t="shared" si="44"/>
        <v>8798.4057009999997</v>
      </c>
      <c r="L203" s="32">
        <f t="shared" si="44"/>
        <v>5679.7387450000006</v>
      </c>
      <c r="M203" s="31">
        <f t="shared" si="45"/>
        <v>54.908633935767391</v>
      </c>
      <c r="N203" s="109">
        <f>D203/D214*100</f>
        <v>18.890830292847056</v>
      </c>
    </row>
    <row r="204" spans="1:14" ht="14.25" thickBot="1">
      <c r="A204" s="266"/>
      <c r="B204" s="201" t="s">
        <v>21</v>
      </c>
      <c r="C204" s="32">
        <f t="shared" si="46"/>
        <v>107.20751699999975</v>
      </c>
      <c r="D204" s="32">
        <f t="shared" si="46"/>
        <v>1576.7234960000003</v>
      </c>
      <c r="E204" s="32">
        <f t="shared" si="46"/>
        <v>1378.8304669999998</v>
      </c>
      <c r="F204" s="31">
        <f t="shared" si="43"/>
        <v>14.352237910043261</v>
      </c>
      <c r="G204" s="32">
        <f t="shared" ref="G204:H213" si="47">G9+G22+G35+G48+G61+G74+G87+G100+G113+G126+G139+G152+G165+G178+G191</f>
        <v>3711</v>
      </c>
      <c r="H204" s="32">
        <f>H9+H22+H35+H48+H61+H74+H87+H100+H113+H126+H139+H152+H165+H178+H191</f>
        <v>1586970.4034</v>
      </c>
      <c r="I204" s="32">
        <f t="shared" si="44"/>
        <v>180</v>
      </c>
      <c r="J204" s="32">
        <f t="shared" si="44"/>
        <v>54.386628999999999</v>
      </c>
      <c r="K204" s="32">
        <f t="shared" si="44"/>
        <v>901.78052900000012</v>
      </c>
      <c r="L204" s="32">
        <f t="shared" si="44"/>
        <v>850.268461</v>
      </c>
      <c r="M204" s="31">
        <f t="shared" si="45"/>
        <v>6.0583298525993561</v>
      </c>
      <c r="N204" s="109">
        <f>D204/D214*100</f>
        <v>3.1323851265316796</v>
      </c>
    </row>
    <row r="205" spans="1:14" ht="14.25" thickBot="1">
      <c r="A205" s="266"/>
      <c r="B205" s="201" t="s">
        <v>22</v>
      </c>
      <c r="C205" s="32">
        <f t="shared" si="46"/>
        <v>120.153852</v>
      </c>
      <c r="D205" s="32">
        <f t="shared" si="46"/>
        <v>920.76869799999986</v>
      </c>
      <c r="E205" s="32">
        <f t="shared" si="46"/>
        <v>497.57738899999993</v>
      </c>
      <c r="F205" s="31">
        <f t="shared" si="43"/>
        <v>85.050349625111281</v>
      </c>
      <c r="G205" s="32">
        <f t="shared" si="47"/>
        <v>65250</v>
      </c>
      <c r="H205" s="32">
        <f t="shared" si="47"/>
        <v>945304.62499999988</v>
      </c>
      <c r="I205" s="32">
        <f t="shared" si="44"/>
        <v>696</v>
      </c>
      <c r="J205" s="32">
        <f t="shared" si="44"/>
        <v>7.7381000000000002</v>
      </c>
      <c r="K205" s="32">
        <f t="shared" si="44"/>
        <v>91.328172000000009</v>
      </c>
      <c r="L205" s="32">
        <f t="shared" si="44"/>
        <v>153.91616599999998</v>
      </c>
      <c r="M205" s="31">
        <f t="shared" si="45"/>
        <v>-40.663690908205169</v>
      </c>
      <c r="N205" s="109">
        <f>D205/D214*100</f>
        <v>1.8292377718148363</v>
      </c>
    </row>
    <row r="206" spans="1:14" ht="14.25" thickBot="1">
      <c r="A206" s="266"/>
      <c r="B206" s="201" t="s">
        <v>23</v>
      </c>
      <c r="C206" s="32">
        <f t="shared" si="46"/>
        <v>8.4194022100000012</v>
      </c>
      <c r="D206" s="32">
        <f t="shared" si="46"/>
        <v>89.926502060000004</v>
      </c>
      <c r="E206" s="32">
        <f t="shared" si="46"/>
        <v>117.81035796999998</v>
      </c>
      <c r="F206" s="31">
        <f t="shared" si="43"/>
        <v>-23.668424738256473</v>
      </c>
      <c r="G206" s="32">
        <f t="shared" si="47"/>
        <v>2294</v>
      </c>
      <c r="H206" s="32">
        <f t="shared" si="47"/>
        <v>401671.77512604999</v>
      </c>
      <c r="I206" s="32">
        <f t="shared" si="44"/>
        <v>22</v>
      </c>
      <c r="J206" s="32">
        <f t="shared" si="44"/>
        <v>4.696358</v>
      </c>
      <c r="K206" s="32">
        <f t="shared" si="44"/>
        <v>24.611889999999999</v>
      </c>
      <c r="L206" s="32">
        <f t="shared" si="44"/>
        <v>79.074238000000008</v>
      </c>
      <c r="M206" s="31">
        <f t="shared" si="45"/>
        <v>-68.874957732757409</v>
      </c>
      <c r="N206" s="109">
        <f>D206/D214*100</f>
        <v>0.17865176630421978</v>
      </c>
    </row>
    <row r="207" spans="1:14" ht="14.25" thickBot="1">
      <c r="A207" s="266"/>
      <c r="B207" s="201" t="s">
        <v>24</v>
      </c>
      <c r="C207" s="32">
        <f t="shared" si="46"/>
        <v>135.3787210000001</v>
      </c>
      <c r="D207" s="32">
        <f t="shared" si="46"/>
        <v>5924.1219290000017</v>
      </c>
      <c r="E207" s="32">
        <f t="shared" si="46"/>
        <v>3966.5848250000004</v>
      </c>
      <c r="F207" s="31">
        <f t="shared" si="43"/>
        <v>49.350693111674502</v>
      </c>
      <c r="G207" s="32">
        <f t="shared" si="47"/>
        <v>12733</v>
      </c>
      <c r="H207" s="32">
        <f t="shared" si="47"/>
        <v>3629836.7458749991</v>
      </c>
      <c r="I207" s="32">
        <f t="shared" si="44"/>
        <v>868</v>
      </c>
      <c r="J207" s="32">
        <f t="shared" si="44"/>
        <v>112.96606800000009</v>
      </c>
      <c r="K207" s="32">
        <f t="shared" si="44"/>
        <v>1324.5343370000001</v>
      </c>
      <c r="L207" s="32">
        <f t="shared" si="44"/>
        <v>2097.7118169999999</v>
      </c>
      <c r="M207" s="31">
        <f t="shared" si="45"/>
        <v>-36.858136267056167</v>
      </c>
      <c r="N207" s="109">
        <f>D207/D214*100</f>
        <v>11.769109463540184</v>
      </c>
    </row>
    <row r="208" spans="1:14" ht="14.25" thickBot="1">
      <c r="A208" s="266"/>
      <c r="B208" s="201" t="s">
        <v>25</v>
      </c>
      <c r="C208" s="32">
        <f t="shared" si="46"/>
        <v>394.26872400000059</v>
      </c>
      <c r="D208" s="32">
        <f t="shared" si="46"/>
        <v>9305.5631840000005</v>
      </c>
      <c r="E208" s="32">
        <f t="shared" si="46"/>
        <v>7508.0940329999994</v>
      </c>
      <c r="F208" s="31">
        <f t="shared" si="43"/>
        <v>23.940418741423098</v>
      </c>
      <c r="G208" s="32">
        <f t="shared" si="47"/>
        <v>3087</v>
      </c>
      <c r="H208" s="32">
        <f t="shared" si="47"/>
        <v>200981.05551899999</v>
      </c>
      <c r="I208" s="32">
        <f t="shared" si="44"/>
        <v>5579</v>
      </c>
      <c r="J208" s="32">
        <f t="shared" si="44"/>
        <v>416.41544999999985</v>
      </c>
      <c r="K208" s="32">
        <f t="shared" si="44"/>
        <v>6512.1274160000012</v>
      </c>
      <c r="L208" s="32">
        <f t="shared" si="44"/>
        <v>4708.9273560000001</v>
      </c>
      <c r="M208" s="31">
        <f t="shared" si="45"/>
        <v>38.293223141410486</v>
      </c>
      <c r="N208" s="109">
        <f>D208/D214*100</f>
        <v>18.48682269624932</v>
      </c>
    </row>
    <row r="209" spans="1:14" ht="14.25" thickBot="1">
      <c r="A209" s="266"/>
      <c r="B209" s="201" t="s">
        <v>26</v>
      </c>
      <c r="C209" s="32">
        <f t="shared" si="46"/>
        <v>265.72336999999987</v>
      </c>
      <c r="D209" s="32">
        <f t="shared" si="46"/>
        <v>2940.0673489999999</v>
      </c>
      <c r="E209" s="32">
        <f t="shared" si="46"/>
        <v>2984.9641999999985</v>
      </c>
      <c r="F209" s="31">
        <f t="shared" si="43"/>
        <v>-1.504100149676791</v>
      </c>
      <c r="G209" s="32">
        <f t="shared" si="47"/>
        <v>194077</v>
      </c>
      <c r="H209" s="32">
        <f t="shared" si="47"/>
        <v>36396806.890063234</v>
      </c>
      <c r="I209" s="32">
        <f t="shared" si="44"/>
        <v>101124</v>
      </c>
      <c r="J209" s="32">
        <f t="shared" si="44"/>
        <v>206.09162499999996</v>
      </c>
      <c r="K209" s="32">
        <f t="shared" si="44"/>
        <v>1113.0696230000001</v>
      </c>
      <c r="L209" s="32">
        <f t="shared" si="44"/>
        <v>724.69314599999996</v>
      </c>
      <c r="M209" s="31">
        <f t="shared" si="45"/>
        <v>53.591851826345291</v>
      </c>
      <c r="N209" s="109">
        <f>D209/D214*100</f>
        <v>5.8408612913884186</v>
      </c>
    </row>
    <row r="210" spans="1:14" ht="14.25" thickBot="1">
      <c r="A210" s="266"/>
      <c r="B210" s="201" t="s">
        <v>27</v>
      </c>
      <c r="C210" s="32">
        <f t="shared" si="46"/>
        <v>32.890146000000001</v>
      </c>
      <c r="D210" s="32">
        <f t="shared" si="46"/>
        <v>394.11391699999996</v>
      </c>
      <c r="E210" s="32">
        <f t="shared" si="46"/>
        <v>351.98943399999996</v>
      </c>
      <c r="F210" s="31">
        <f t="shared" si="43"/>
        <v>11.967541900703758</v>
      </c>
      <c r="G210" s="32">
        <f t="shared" si="47"/>
        <v>226</v>
      </c>
      <c r="H210" s="32">
        <f t="shared" si="47"/>
        <v>131854.31026</v>
      </c>
      <c r="I210" s="32">
        <f t="shared" si="44"/>
        <v>4</v>
      </c>
      <c r="J210" s="32">
        <f t="shared" si="44"/>
        <v>4.8399999999999999E-2</v>
      </c>
      <c r="K210" s="32">
        <f t="shared" si="44"/>
        <v>5.0792859999999997</v>
      </c>
      <c r="L210" s="32">
        <f t="shared" si="44"/>
        <v>6.4865399999999998</v>
      </c>
      <c r="M210" s="31">
        <f t="shared" si="45"/>
        <v>-21.694986849691826</v>
      </c>
      <c r="N210" s="109">
        <f>D210/D214*100</f>
        <v>0.78296326204422872</v>
      </c>
    </row>
    <row r="211" spans="1:14" ht="14.25" thickBot="1">
      <c r="A211" s="266"/>
      <c r="B211" s="14" t="s">
        <v>28</v>
      </c>
      <c r="C211" s="32">
        <f t="shared" si="46"/>
        <v>24.452831</v>
      </c>
      <c r="D211" s="32">
        <f t="shared" si="46"/>
        <v>209.70344</v>
      </c>
      <c r="E211" s="32">
        <f t="shared" si="46"/>
        <v>144.14792600000001</v>
      </c>
      <c r="F211" s="31">
        <f t="shared" si="43"/>
        <v>45.477944649720442</v>
      </c>
      <c r="G211" s="32">
        <f t="shared" si="47"/>
        <v>65</v>
      </c>
      <c r="H211" s="32">
        <f t="shared" si="47"/>
        <v>39622.379999999997</v>
      </c>
      <c r="I211" s="32">
        <f t="shared" si="44"/>
        <v>0</v>
      </c>
      <c r="J211" s="32">
        <f t="shared" si="44"/>
        <v>0</v>
      </c>
      <c r="K211" s="32">
        <f t="shared" si="44"/>
        <v>0</v>
      </c>
      <c r="L211" s="32">
        <f t="shared" si="44"/>
        <v>0</v>
      </c>
      <c r="M211" s="31" t="e">
        <f t="shared" si="45"/>
        <v>#DIV/0!</v>
      </c>
      <c r="N211" s="109">
        <f>D211/D214*100</f>
        <v>0.41660566237831237</v>
      </c>
    </row>
    <row r="212" spans="1:14" ht="14.25" thickBot="1">
      <c r="A212" s="266"/>
      <c r="B212" s="14" t="s">
        <v>29</v>
      </c>
      <c r="C212" s="32">
        <f t="shared" si="46"/>
        <v>0</v>
      </c>
      <c r="D212" s="32">
        <f t="shared" si="46"/>
        <v>90.649512000000016</v>
      </c>
      <c r="E212" s="32">
        <f t="shared" si="46"/>
        <v>75.060670000000002</v>
      </c>
      <c r="F212" s="31">
        <f t="shared" si="43"/>
        <v>20.768322478336543</v>
      </c>
      <c r="G212" s="32">
        <f t="shared" si="47"/>
        <v>49</v>
      </c>
      <c r="H212" s="32">
        <f t="shared" si="47"/>
        <v>40115.619877000005</v>
      </c>
      <c r="I212" s="32">
        <f t="shared" si="44"/>
        <v>3</v>
      </c>
      <c r="J212" s="32">
        <f t="shared" si="44"/>
        <v>0</v>
      </c>
      <c r="K212" s="32">
        <f t="shared" si="44"/>
        <v>1.948</v>
      </c>
      <c r="L212" s="32">
        <f t="shared" si="44"/>
        <v>0</v>
      </c>
      <c r="M212" s="31" t="e">
        <f t="shared" si="45"/>
        <v>#DIV/0!</v>
      </c>
      <c r="N212" s="109">
        <f>D212/D214*100</f>
        <v>0.18008812822064713</v>
      </c>
    </row>
    <row r="213" spans="1:14" ht="14.25" thickBot="1">
      <c r="A213" s="266"/>
      <c r="B213" s="14" t="s">
        <v>30</v>
      </c>
      <c r="C213" s="32">
        <f t="shared" si="46"/>
        <v>8.3168360000000003</v>
      </c>
      <c r="D213" s="32">
        <f t="shared" si="46"/>
        <v>92.012423999999996</v>
      </c>
      <c r="E213" s="32">
        <f t="shared" si="46"/>
        <v>130.175467</v>
      </c>
      <c r="F213" s="31">
        <f t="shared" si="43"/>
        <v>-29.316616932129001</v>
      </c>
      <c r="G213" s="32">
        <f t="shared" si="47"/>
        <v>127</v>
      </c>
      <c r="H213" s="32">
        <f t="shared" si="47"/>
        <v>50168.809146</v>
      </c>
      <c r="I213" s="32">
        <f t="shared" si="44"/>
        <v>1</v>
      </c>
      <c r="J213" s="32">
        <f t="shared" si="44"/>
        <v>4.8399999999999999E-2</v>
      </c>
      <c r="K213" s="32">
        <f t="shared" si="44"/>
        <v>3.1312860000000002</v>
      </c>
      <c r="L213" s="32">
        <f t="shared" si="44"/>
        <v>6.4865399999999998</v>
      </c>
      <c r="M213" s="31">
        <f t="shared" si="45"/>
        <v>-51.726405757152492</v>
      </c>
      <c r="N213" s="109">
        <f>D213/D214*100</f>
        <v>0.18279574644819427</v>
      </c>
    </row>
    <row r="214" spans="1:14" ht="14.25" thickBot="1">
      <c r="A214" s="272"/>
      <c r="B214" s="35" t="s">
        <v>31</v>
      </c>
      <c r="C214" s="36">
        <f t="shared" ref="C214:L214" si="48">C202+C204+C205+C206+C207+C208+C209+C210</f>
        <v>3918.1389322099999</v>
      </c>
      <c r="D214" s="36">
        <f t="shared" si="48"/>
        <v>50336.195337060002</v>
      </c>
      <c r="E214" s="36">
        <f>E202+E204+E205+E206+E207+E208+E209+E210</f>
        <v>45845.216416969997</v>
      </c>
      <c r="F214" s="36">
        <f t="shared" si="43"/>
        <v>9.7959596901971029</v>
      </c>
      <c r="G214" s="36">
        <f t="shared" si="48"/>
        <v>493318</v>
      </c>
      <c r="H214" s="36">
        <f t="shared" si="48"/>
        <v>69985658.630992264</v>
      </c>
      <c r="I214" s="36">
        <f t="shared" si="48"/>
        <v>133294</v>
      </c>
      <c r="J214" s="36">
        <f t="shared" si="48"/>
        <v>2769.7626910000022</v>
      </c>
      <c r="K214" s="36">
        <f t="shared" si="48"/>
        <v>30943.078933000001</v>
      </c>
      <c r="L214" s="36">
        <f t="shared" si="48"/>
        <v>24036.667226000001</v>
      </c>
      <c r="M214" s="36">
        <f t="shared" si="45"/>
        <v>28.73281741625755</v>
      </c>
      <c r="N214" s="115">
        <f>D214/D214*100</f>
        <v>100</v>
      </c>
    </row>
    <row r="219" spans="1:14">
      <c r="A219" s="230" t="s">
        <v>135</v>
      </c>
      <c r="B219" s="230"/>
      <c r="C219" s="230"/>
      <c r="D219" s="230"/>
      <c r="E219" s="230"/>
      <c r="F219" s="230"/>
      <c r="G219" s="230"/>
      <c r="H219" s="230"/>
      <c r="I219" s="230"/>
      <c r="J219" s="230"/>
      <c r="K219" s="230"/>
      <c r="L219" s="230"/>
      <c r="M219" s="230"/>
      <c r="N219" s="230"/>
    </row>
    <row r="220" spans="1:14">
      <c r="A220" s="230"/>
      <c r="B220" s="230"/>
      <c r="C220" s="230"/>
      <c r="D220" s="230"/>
      <c r="E220" s="230"/>
      <c r="F220" s="230"/>
      <c r="G220" s="230"/>
      <c r="H220" s="230"/>
      <c r="I220" s="230"/>
      <c r="J220" s="230"/>
      <c r="K220" s="230"/>
      <c r="L220" s="230"/>
      <c r="M220" s="230"/>
      <c r="N220" s="230"/>
    </row>
    <row r="221" spans="1:14" ht="14.25" thickBot="1">
      <c r="A221" s="277" t="str">
        <f>A3</f>
        <v>财字3号表                                             （2023年12月）                                           单位：万元</v>
      </c>
      <c r="B221" s="277"/>
      <c r="C221" s="277"/>
      <c r="D221" s="277"/>
      <c r="E221" s="277"/>
      <c r="F221" s="277"/>
      <c r="G221" s="277"/>
      <c r="H221" s="277"/>
      <c r="I221" s="277"/>
      <c r="J221" s="277"/>
      <c r="K221" s="277"/>
      <c r="L221" s="277"/>
      <c r="M221" s="277"/>
      <c r="N221" s="277"/>
    </row>
    <row r="222" spans="1:14" ht="14.25" thickBot="1">
      <c r="A222" s="270" t="s">
        <v>2</v>
      </c>
      <c r="B222" s="37" t="s">
        <v>3</v>
      </c>
      <c r="C222" s="278" t="s">
        <v>4</v>
      </c>
      <c r="D222" s="278"/>
      <c r="E222" s="278"/>
      <c r="F222" s="279"/>
      <c r="G222" s="232" t="s">
        <v>5</v>
      </c>
      <c r="H222" s="279"/>
      <c r="I222" s="232" t="s">
        <v>6</v>
      </c>
      <c r="J222" s="280"/>
      <c r="K222" s="280"/>
      <c r="L222" s="280"/>
      <c r="M222" s="280"/>
      <c r="N222" s="259" t="s">
        <v>7</v>
      </c>
    </row>
    <row r="223" spans="1:14" ht="14.25" thickBot="1">
      <c r="A223" s="270"/>
      <c r="B223" s="24" t="s">
        <v>8</v>
      </c>
      <c r="C223" s="273" t="s">
        <v>9</v>
      </c>
      <c r="D223" s="273" t="s">
        <v>10</v>
      </c>
      <c r="E223" s="273" t="s">
        <v>11</v>
      </c>
      <c r="F223" s="201" t="s">
        <v>12</v>
      </c>
      <c r="G223" s="273" t="s">
        <v>13</v>
      </c>
      <c r="H223" s="233" t="s">
        <v>14</v>
      </c>
      <c r="I223" s="201" t="s">
        <v>13</v>
      </c>
      <c r="J223" s="281" t="s">
        <v>15</v>
      </c>
      <c r="K223" s="282"/>
      <c r="L223" s="283"/>
      <c r="M223" s="97" t="s">
        <v>12</v>
      </c>
      <c r="N223" s="260"/>
    </row>
    <row r="224" spans="1:14" ht="14.25" thickBot="1">
      <c r="A224" s="270"/>
      <c r="B224" s="38" t="s">
        <v>16</v>
      </c>
      <c r="C224" s="274"/>
      <c r="D224" s="274"/>
      <c r="E224" s="274"/>
      <c r="F224" s="204" t="s">
        <v>17</v>
      </c>
      <c r="G224" s="284"/>
      <c r="H224" s="233"/>
      <c r="I224" s="24" t="s">
        <v>18</v>
      </c>
      <c r="J224" s="202" t="s">
        <v>9</v>
      </c>
      <c r="K224" s="25" t="s">
        <v>10</v>
      </c>
      <c r="L224" s="202" t="s">
        <v>11</v>
      </c>
      <c r="M224" s="201" t="s">
        <v>17</v>
      </c>
      <c r="N224" s="116" t="s">
        <v>17</v>
      </c>
    </row>
    <row r="225" spans="1:14" ht="14.25" thickBot="1">
      <c r="A225" s="266"/>
      <c r="B225" s="201" t="s">
        <v>19</v>
      </c>
      <c r="C225" s="71">
        <v>536.34121100000004</v>
      </c>
      <c r="D225" s="71">
        <v>5347.0334309999998</v>
      </c>
      <c r="E225" s="71">
        <v>4618.2299579999999</v>
      </c>
      <c r="F225" s="31">
        <f t="shared" ref="F225:F232" si="49">(D225-E225)/E225*100</f>
        <v>15.781013064053228</v>
      </c>
      <c r="G225" s="75">
        <v>37499</v>
      </c>
      <c r="H225" s="75">
        <v>4017997.05</v>
      </c>
      <c r="I225" s="75">
        <v>3502</v>
      </c>
      <c r="J225" s="72">
        <v>443.27099800000002</v>
      </c>
      <c r="K225" s="72">
        <v>2765.2283769999999</v>
      </c>
      <c r="L225" s="72">
        <v>1868.4317129999999</v>
      </c>
      <c r="M225" s="31">
        <f t="shared" ref="M225:M232" si="50">(K225-L225)/L225*100</f>
        <v>47.997294081466919</v>
      </c>
      <c r="N225" s="109">
        <f t="shared" ref="N225:N233" si="51">D225/D394*100</f>
        <v>35.587547385399958</v>
      </c>
    </row>
    <row r="226" spans="1:14" ht="14.25" thickBot="1">
      <c r="A226" s="266"/>
      <c r="B226" s="201" t="s">
        <v>20</v>
      </c>
      <c r="C226" s="71">
        <v>176.61715799999999</v>
      </c>
      <c r="D226" s="71">
        <v>1725.4693090000001</v>
      </c>
      <c r="E226" s="71">
        <v>1549.533631</v>
      </c>
      <c r="F226" s="31">
        <f t="shared" si="49"/>
        <v>11.354105163013402</v>
      </c>
      <c r="G226" s="75">
        <v>22286</v>
      </c>
      <c r="H226" s="75">
        <v>445720</v>
      </c>
      <c r="I226" s="75">
        <v>2153</v>
      </c>
      <c r="J226" s="72">
        <v>187.698904</v>
      </c>
      <c r="K226" s="72">
        <v>1214.1917020000001</v>
      </c>
      <c r="L226" s="72">
        <v>757.13578900000005</v>
      </c>
      <c r="M226" s="31">
        <f t="shared" si="50"/>
        <v>60.366438839678203</v>
      </c>
      <c r="N226" s="109">
        <f t="shared" si="51"/>
        <v>35.555138317017267</v>
      </c>
    </row>
    <row r="227" spans="1:14" ht="14.25" thickBot="1">
      <c r="A227" s="266"/>
      <c r="B227" s="201" t="s">
        <v>21</v>
      </c>
      <c r="C227" s="71">
        <v>2.7080660000000001</v>
      </c>
      <c r="D227" s="71">
        <v>192.92766399999999</v>
      </c>
      <c r="E227" s="71">
        <v>203.88518300000001</v>
      </c>
      <c r="F227" s="31">
        <f t="shared" si="49"/>
        <v>-5.3743576844424341</v>
      </c>
      <c r="G227" s="75">
        <v>122</v>
      </c>
      <c r="H227" s="75">
        <v>143849.10999999999</v>
      </c>
      <c r="I227" s="75">
        <v>27</v>
      </c>
      <c r="J227" s="72">
        <v>0.32880000000000098</v>
      </c>
      <c r="K227" s="72">
        <v>32.132148000000001</v>
      </c>
      <c r="L227" s="72">
        <v>40.843899</v>
      </c>
      <c r="M227" s="31">
        <f t="shared" si="50"/>
        <v>-21.329381408959023</v>
      </c>
      <c r="N227" s="109">
        <f t="shared" si="51"/>
        <v>52.38451124739322</v>
      </c>
    </row>
    <row r="228" spans="1:14" ht="14.25" thickBot="1">
      <c r="A228" s="266"/>
      <c r="B228" s="201" t="s">
        <v>22</v>
      </c>
      <c r="C228" s="71">
        <v>30.751653000000001</v>
      </c>
      <c r="D228" s="71">
        <v>311.21324600000003</v>
      </c>
      <c r="E228" s="71">
        <v>168.42922999999999</v>
      </c>
      <c r="F228" s="31">
        <f t="shared" si="49"/>
        <v>84.773893462554</v>
      </c>
      <c r="G228" s="75">
        <v>23453</v>
      </c>
      <c r="H228" s="75">
        <v>236837.07</v>
      </c>
      <c r="I228" s="75">
        <v>125</v>
      </c>
      <c r="J228" s="72">
        <v>8.5526599999999995</v>
      </c>
      <c r="K228" s="72">
        <v>28.938009999999998</v>
      </c>
      <c r="L228" s="72">
        <v>44.783000000000001</v>
      </c>
      <c r="M228" s="31">
        <f t="shared" si="50"/>
        <v>-35.381707344304765</v>
      </c>
      <c r="N228" s="109">
        <f t="shared" si="51"/>
        <v>58.583089328931351</v>
      </c>
    </row>
    <row r="229" spans="1:14" ht="14.25" thickBot="1">
      <c r="A229" s="266"/>
      <c r="B229" s="201" t="s">
        <v>23</v>
      </c>
      <c r="C229" s="71">
        <v>0.24584999999999699</v>
      </c>
      <c r="D229" s="71">
        <v>42.767583000000002</v>
      </c>
      <c r="E229" s="71">
        <v>37.483297</v>
      </c>
      <c r="F229" s="31">
        <f t="shared" si="49"/>
        <v>14.097708640731369</v>
      </c>
      <c r="G229" s="75">
        <v>217</v>
      </c>
      <c r="H229" s="75">
        <v>75929.95</v>
      </c>
      <c r="I229" s="75">
        <v>1</v>
      </c>
      <c r="J229" s="72"/>
      <c r="K229" s="72"/>
      <c r="L229" s="72"/>
      <c r="M229" s="31" t="e">
        <f t="shared" si="50"/>
        <v>#DIV/0!</v>
      </c>
      <c r="N229" s="109">
        <f t="shared" si="51"/>
        <v>56.439259287676236</v>
      </c>
    </row>
    <row r="230" spans="1:14" ht="14.25" thickBot="1">
      <c r="A230" s="266"/>
      <c r="B230" s="201" t="s">
        <v>24</v>
      </c>
      <c r="C230" s="71">
        <v>19.236977</v>
      </c>
      <c r="D230" s="71">
        <v>671.623424</v>
      </c>
      <c r="E230" s="71">
        <v>419.78221300000001</v>
      </c>
      <c r="F230" s="31">
        <f t="shared" si="49"/>
        <v>59.993302050651678</v>
      </c>
      <c r="G230" s="75">
        <v>7418</v>
      </c>
      <c r="H230" s="75">
        <v>1253957.02</v>
      </c>
      <c r="I230" s="75">
        <v>245</v>
      </c>
      <c r="J230" s="72">
        <v>99.992623000000094</v>
      </c>
      <c r="K230" s="72">
        <v>531.67246399999999</v>
      </c>
      <c r="L230" s="72">
        <v>298.47481399999998</v>
      </c>
      <c r="M230" s="31">
        <f t="shared" si="50"/>
        <v>78.129758043839516</v>
      </c>
      <c r="N230" s="109">
        <f t="shared" si="51"/>
        <v>46.187274141185078</v>
      </c>
    </row>
    <row r="231" spans="1:14" ht="14.25" thickBot="1">
      <c r="A231" s="266"/>
      <c r="B231" s="201" t="s">
        <v>25</v>
      </c>
      <c r="C231" s="71">
        <v>70.975885000000304</v>
      </c>
      <c r="D231" s="71">
        <v>2995.1645060000001</v>
      </c>
      <c r="E231" s="71">
        <v>2313.5173100000002</v>
      </c>
      <c r="F231" s="31">
        <f t="shared" si="49"/>
        <v>29.46367390698278</v>
      </c>
      <c r="G231" s="75">
        <v>868</v>
      </c>
      <c r="H231" s="75">
        <v>135795.84</v>
      </c>
      <c r="I231" s="75">
        <v>3212</v>
      </c>
      <c r="J231" s="72">
        <v>368.32815399999998</v>
      </c>
      <c r="K231" s="72">
        <v>2015.353914</v>
      </c>
      <c r="L231" s="72">
        <v>1596.9507309999999</v>
      </c>
      <c r="M231" s="31">
        <f t="shared" si="50"/>
        <v>26.200130966970963</v>
      </c>
      <c r="N231" s="109">
        <f t="shared" si="51"/>
        <v>39.574008977656092</v>
      </c>
    </row>
    <row r="232" spans="1:14" ht="14.25" thickBot="1">
      <c r="A232" s="266"/>
      <c r="B232" s="201" t="s">
        <v>26</v>
      </c>
      <c r="C232" s="71">
        <v>32.035539999999997</v>
      </c>
      <c r="D232" s="71">
        <v>663.71563400000002</v>
      </c>
      <c r="E232" s="71">
        <v>635.34105299999999</v>
      </c>
      <c r="F232" s="31">
        <f t="shared" si="49"/>
        <v>4.4660392817399179</v>
      </c>
      <c r="G232" s="75">
        <v>89537</v>
      </c>
      <c r="H232" s="75">
        <v>4248126.41</v>
      </c>
      <c r="I232" s="75">
        <v>1323</v>
      </c>
      <c r="J232" s="72">
        <v>40.465496000000002</v>
      </c>
      <c r="K232" s="72">
        <v>266.60969999999998</v>
      </c>
      <c r="L232" s="72">
        <v>184.90647300000001</v>
      </c>
      <c r="M232" s="31">
        <f t="shared" si="50"/>
        <v>44.186244902307976</v>
      </c>
      <c r="N232" s="109">
        <f t="shared" si="51"/>
        <v>35.497534514694792</v>
      </c>
    </row>
    <row r="233" spans="1:14" ht="14.25" thickBot="1">
      <c r="A233" s="266"/>
      <c r="B233" s="201" t="s">
        <v>27</v>
      </c>
      <c r="C233" s="11">
        <v>0</v>
      </c>
      <c r="D233" s="11">
        <v>11.59</v>
      </c>
      <c r="E233" s="11">
        <v>10.17502</v>
      </c>
      <c r="F233" s="31"/>
      <c r="G233" s="13">
        <v>10</v>
      </c>
      <c r="H233" s="13">
        <v>5104.8500000005597</v>
      </c>
      <c r="I233" s="13">
        <v>0</v>
      </c>
      <c r="J233" s="23"/>
      <c r="K233" s="23"/>
      <c r="L233" s="23"/>
      <c r="M233" s="31"/>
      <c r="N233" s="109">
        <f t="shared" si="51"/>
        <v>38.108901496282392</v>
      </c>
    </row>
    <row r="234" spans="1:14" ht="14.25" thickBot="1">
      <c r="A234" s="266"/>
      <c r="B234" s="14" t="s">
        <v>28</v>
      </c>
      <c r="C234" s="11"/>
      <c r="D234" s="11"/>
      <c r="E234" s="11"/>
      <c r="F234" s="31"/>
      <c r="G234" s="13"/>
      <c r="H234" s="13"/>
      <c r="I234" s="13"/>
      <c r="J234" s="23"/>
      <c r="K234" s="23"/>
      <c r="L234" s="23"/>
      <c r="M234" s="31"/>
      <c r="N234" s="109"/>
    </row>
    <row r="235" spans="1:14" ht="14.25" thickBot="1">
      <c r="A235" s="266"/>
      <c r="B235" s="14" t="s">
        <v>29</v>
      </c>
      <c r="C235" s="11">
        <v>0</v>
      </c>
      <c r="D235" s="11">
        <v>6.4619799999999996</v>
      </c>
      <c r="E235" s="11"/>
      <c r="F235" s="31"/>
      <c r="G235" s="13">
        <v>3</v>
      </c>
      <c r="H235" s="13">
        <v>2033.21</v>
      </c>
      <c r="I235" s="13">
        <v>0</v>
      </c>
      <c r="J235" s="23"/>
      <c r="K235" s="23"/>
      <c r="L235" s="23"/>
      <c r="M235" s="31"/>
      <c r="N235" s="109"/>
    </row>
    <row r="236" spans="1:14" ht="14.25" thickBot="1">
      <c r="A236" s="266"/>
      <c r="B236" s="14" t="s">
        <v>30</v>
      </c>
      <c r="C236" s="11">
        <v>0</v>
      </c>
      <c r="D236" s="11">
        <v>5.1256769999999996</v>
      </c>
      <c r="E236" s="11">
        <v>10.17502</v>
      </c>
      <c r="F236" s="31"/>
      <c r="G236" s="13">
        <v>7</v>
      </c>
      <c r="H236" s="13">
        <v>3071.65</v>
      </c>
      <c r="I236" s="13">
        <v>0</v>
      </c>
      <c r="J236" s="23"/>
      <c r="K236" s="23"/>
      <c r="L236" s="23"/>
      <c r="M236" s="31"/>
      <c r="N236" s="109">
        <f>D236/D405*100</f>
        <v>23.804807044214758</v>
      </c>
    </row>
    <row r="237" spans="1:14" ht="14.25" thickBot="1">
      <c r="A237" s="267"/>
      <c r="B237" s="15" t="s">
        <v>31</v>
      </c>
      <c r="C237" s="16">
        <f t="shared" ref="C237:L237" si="52">C225+C227+C228+C229+C230+C231+C232+C233</f>
        <v>692.29518200000041</v>
      </c>
      <c r="D237" s="16">
        <f t="shared" si="52"/>
        <v>10236.035488000001</v>
      </c>
      <c r="E237" s="16">
        <f t="shared" si="52"/>
        <v>8406.843264000001</v>
      </c>
      <c r="F237" s="16">
        <f>(D237-E237)/E237*100</f>
        <v>21.758371918660764</v>
      </c>
      <c r="G237" s="16">
        <f t="shared" si="52"/>
        <v>159124</v>
      </c>
      <c r="H237" s="16">
        <f t="shared" si="52"/>
        <v>10117597.300000001</v>
      </c>
      <c r="I237" s="16">
        <f t="shared" si="52"/>
        <v>8435</v>
      </c>
      <c r="J237" s="16">
        <f t="shared" si="52"/>
        <v>960.93873100000019</v>
      </c>
      <c r="K237" s="16">
        <f t="shared" si="52"/>
        <v>5639.9346130000004</v>
      </c>
      <c r="L237" s="16">
        <f t="shared" si="52"/>
        <v>4034.3906299999999</v>
      </c>
      <c r="M237" s="16">
        <f t="shared" ref="M237:M239" si="53">(K237-L237)/L237*100</f>
        <v>39.796443385057152</v>
      </c>
      <c r="N237" s="110">
        <f>D237/D406*100</f>
        <v>38.019494663229963</v>
      </c>
    </row>
    <row r="238" spans="1:14" ht="15" thickTop="1" thickBot="1">
      <c r="A238" s="266" t="s">
        <v>32</v>
      </c>
      <c r="B238" s="201" t="s">
        <v>19</v>
      </c>
      <c r="C238" s="19">
        <v>202.31952899999999</v>
      </c>
      <c r="D238" s="19">
        <v>1943.8800550000001</v>
      </c>
      <c r="E238" s="19">
        <v>1760.021383</v>
      </c>
      <c r="F238" s="31">
        <f>(D238-E238)/E238*100</f>
        <v>10.446388536860184</v>
      </c>
      <c r="G238" s="20">
        <v>15508</v>
      </c>
      <c r="H238" s="20">
        <v>2174164.2795000002</v>
      </c>
      <c r="I238" s="20">
        <v>1978</v>
      </c>
      <c r="J238" s="19">
        <v>80.935335000000094</v>
      </c>
      <c r="K238" s="20">
        <v>1217.449427</v>
      </c>
      <c r="L238" s="20">
        <v>786.71898499999998</v>
      </c>
      <c r="M238" s="31">
        <f t="shared" si="53"/>
        <v>54.750228507578228</v>
      </c>
      <c r="N238" s="109">
        <f>D238/D394*100</f>
        <v>12.937626903130987</v>
      </c>
    </row>
    <row r="239" spans="1:14" ht="14.25" thickBot="1">
      <c r="A239" s="266"/>
      <c r="B239" s="201" t="s">
        <v>20</v>
      </c>
      <c r="C239" s="20">
        <v>71.449481000000006</v>
      </c>
      <c r="D239" s="20">
        <v>666.027559</v>
      </c>
      <c r="E239" s="20">
        <v>613.08176500000002</v>
      </c>
      <c r="F239" s="31">
        <f>(D239-E239)/E239*100</f>
        <v>8.6360086080850849</v>
      </c>
      <c r="G239" s="20">
        <v>7955</v>
      </c>
      <c r="H239" s="20">
        <v>158640</v>
      </c>
      <c r="I239" s="20">
        <v>970</v>
      </c>
      <c r="J239" s="20">
        <v>47.948797999999996</v>
      </c>
      <c r="K239" s="20">
        <v>430.03103599999997</v>
      </c>
      <c r="L239" s="20">
        <v>282.34273899999999</v>
      </c>
      <c r="M239" s="31">
        <f t="shared" si="53"/>
        <v>52.308161889723671</v>
      </c>
      <c r="N239" s="109">
        <f>D239/D395*100</f>
        <v>13.724209326513368</v>
      </c>
    </row>
    <row r="240" spans="1:14" ht="14.25" thickBot="1">
      <c r="A240" s="266"/>
      <c r="B240" s="201" t="s">
        <v>21</v>
      </c>
      <c r="C240" s="20"/>
      <c r="D240" s="20">
        <v>9.4585740000000005</v>
      </c>
      <c r="E240" s="20">
        <v>9.4890279999999994</v>
      </c>
      <c r="F240" s="31">
        <f>(D240-E240)/E240*100</f>
        <v>-0.32093908880866273</v>
      </c>
      <c r="G240" s="20">
        <v>9</v>
      </c>
      <c r="H240" s="20">
        <v>14642.010539999999</v>
      </c>
      <c r="I240" s="20"/>
      <c r="J240" s="20"/>
      <c r="K240" s="20"/>
      <c r="L240" s="20">
        <v>0.13</v>
      </c>
      <c r="M240" s="31"/>
      <c r="N240" s="109">
        <f>D240/D396*100</f>
        <v>2.5682308374775178</v>
      </c>
    </row>
    <row r="241" spans="1:14" ht="14.25" thickBot="1">
      <c r="A241" s="266"/>
      <c r="B241" s="201" t="s">
        <v>22</v>
      </c>
      <c r="C241" s="21">
        <v>14.713393999999999</v>
      </c>
      <c r="D241" s="21">
        <v>126.334968</v>
      </c>
      <c r="E241" s="20">
        <v>76.965373999999997</v>
      </c>
      <c r="F241" s="31">
        <f>(D241-E241)/E241*100</f>
        <v>64.145201191382512</v>
      </c>
      <c r="G241" s="20">
        <v>6122</v>
      </c>
      <c r="H241" s="20">
        <v>37054.559999999998</v>
      </c>
      <c r="I241" s="20">
        <v>8</v>
      </c>
      <c r="J241" s="21"/>
      <c r="K241" s="20">
        <v>7.1929999999999996</v>
      </c>
      <c r="L241" s="20">
        <v>6.63605</v>
      </c>
      <c r="M241" s="31"/>
      <c r="N241" s="109">
        <f>D241/D397*100</f>
        <v>23.781419367065382</v>
      </c>
    </row>
    <row r="242" spans="1:14" ht="14.25" thickBot="1">
      <c r="A242" s="266"/>
      <c r="B242" s="201" t="s">
        <v>23</v>
      </c>
      <c r="C242" s="20"/>
      <c r="D242" s="20"/>
      <c r="E242" s="20"/>
      <c r="F242" s="31"/>
      <c r="G242" s="20"/>
      <c r="H242" s="20"/>
      <c r="I242" s="20"/>
      <c r="J242" s="20"/>
      <c r="K242" s="20"/>
      <c r="L242" s="20"/>
      <c r="M242" s="31"/>
      <c r="N242" s="109"/>
    </row>
    <row r="243" spans="1:14" ht="14.25" thickBot="1">
      <c r="A243" s="266"/>
      <c r="B243" s="201" t="s">
        <v>24</v>
      </c>
      <c r="C243" s="20">
        <v>8.3906270000000003</v>
      </c>
      <c r="D243" s="20">
        <v>62.994289000000002</v>
      </c>
      <c r="E243" s="20">
        <v>63.206688999999997</v>
      </c>
      <c r="F243" s="31">
        <f>(D243-E243)/E243*100</f>
        <v>-0.33604038332081482</v>
      </c>
      <c r="G243" s="20">
        <v>5533</v>
      </c>
      <c r="H243" s="20">
        <v>26683.9</v>
      </c>
      <c r="I243" s="20">
        <v>3</v>
      </c>
      <c r="J243" s="20"/>
      <c r="K243" s="20">
        <v>4.3594290000000004</v>
      </c>
      <c r="L243" s="20">
        <v>0.88039999999999996</v>
      </c>
      <c r="M243" s="31">
        <f>(K243-L243)/L243*100</f>
        <v>395.16458427987288</v>
      </c>
      <c r="N243" s="109">
        <f>D243/D399*100</f>
        <v>4.3320920495054667</v>
      </c>
    </row>
    <row r="244" spans="1:14" ht="14.25" thickBot="1">
      <c r="A244" s="266"/>
      <c r="B244" s="201" t="s">
        <v>25</v>
      </c>
      <c r="C244" s="39"/>
      <c r="D244" s="39">
        <v>18.282615</v>
      </c>
      <c r="E244" s="22">
        <v>29.023</v>
      </c>
      <c r="F244" s="31"/>
      <c r="G244" s="22">
        <v>2</v>
      </c>
      <c r="H244" s="22">
        <v>890.50573999999995</v>
      </c>
      <c r="I244" s="22">
        <v>5</v>
      </c>
      <c r="J244" s="39">
        <v>0.7</v>
      </c>
      <c r="K244" s="22">
        <v>3.5</v>
      </c>
      <c r="L244" s="22">
        <v>5.6</v>
      </c>
      <c r="M244" s="31"/>
      <c r="N244" s="109">
        <f>D244/D400*100</f>
        <v>0.24156147974365383</v>
      </c>
    </row>
    <row r="245" spans="1:14" ht="14.25" thickBot="1">
      <c r="A245" s="266"/>
      <c r="B245" s="201" t="s">
        <v>26</v>
      </c>
      <c r="C245" s="20">
        <v>7.09</v>
      </c>
      <c r="D245" s="20">
        <v>141.57</v>
      </c>
      <c r="E245" s="20">
        <v>352.59</v>
      </c>
      <c r="F245" s="31">
        <f>(D245-E245)/E245*100</f>
        <v>-59.848549306560031</v>
      </c>
      <c r="G245" s="20">
        <v>43564</v>
      </c>
      <c r="H245" s="20">
        <v>3962748.58</v>
      </c>
      <c r="I245" s="20">
        <v>561</v>
      </c>
      <c r="J245" s="20">
        <v>13.743230000000001</v>
      </c>
      <c r="K245" s="20">
        <v>132.43860900000001</v>
      </c>
      <c r="L245" s="20">
        <v>206.78005099999999</v>
      </c>
      <c r="M245" s="31">
        <f>(K245-L245)/L245*100</f>
        <v>-35.951941031294155</v>
      </c>
      <c r="N245" s="109">
        <f>D245/D401*100</f>
        <v>7.5715949780464893</v>
      </c>
    </row>
    <row r="246" spans="1:14" ht="14.25" thickBot="1">
      <c r="A246" s="266"/>
      <c r="B246" s="201" t="s">
        <v>27</v>
      </c>
      <c r="C246" s="20"/>
      <c r="D246" s="20"/>
      <c r="E246" s="20">
        <v>6.8144489999999998</v>
      </c>
      <c r="F246" s="31"/>
      <c r="G246" s="20"/>
      <c r="H246" s="40"/>
      <c r="I246" s="20"/>
      <c r="J246" s="20"/>
      <c r="K246" s="20"/>
      <c r="L246" s="20"/>
      <c r="M246" s="31"/>
      <c r="N246" s="109"/>
    </row>
    <row r="247" spans="1:14" ht="14.25" thickBot="1">
      <c r="A247" s="266"/>
      <c r="B247" s="14" t="s">
        <v>28</v>
      </c>
      <c r="C247" s="40"/>
      <c r="D247" s="40"/>
      <c r="E247" s="40"/>
      <c r="F247" s="31"/>
      <c r="G247" s="40"/>
      <c r="H247" s="40"/>
      <c r="I247" s="40"/>
      <c r="J247" s="40"/>
      <c r="K247" s="40"/>
      <c r="L247" s="40"/>
      <c r="M247" s="31"/>
      <c r="N247" s="109"/>
    </row>
    <row r="248" spans="1:14" ht="14.25" thickBot="1">
      <c r="A248" s="266"/>
      <c r="B248" s="14" t="s">
        <v>29</v>
      </c>
      <c r="C248" s="40"/>
      <c r="D248" s="40"/>
      <c r="E248" s="40">
        <v>6.8144489999999998</v>
      </c>
      <c r="F248" s="31"/>
      <c r="G248" s="40"/>
      <c r="H248" s="40"/>
      <c r="I248" s="40"/>
      <c r="J248" s="40"/>
      <c r="K248" s="40"/>
      <c r="L248" s="40"/>
      <c r="M248" s="31"/>
      <c r="N248" s="109"/>
    </row>
    <row r="249" spans="1:14" ht="14.25" thickBot="1">
      <c r="A249" s="266"/>
      <c r="B249" s="14" t="s">
        <v>30</v>
      </c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109"/>
    </row>
    <row r="250" spans="1:14" ht="14.25" thickBot="1">
      <c r="A250" s="267"/>
      <c r="B250" s="15" t="s">
        <v>31</v>
      </c>
      <c r="C250" s="16">
        <f t="shared" ref="C250:L250" si="54">C238+C240+C241+C242+C243+C244+C245+C246</f>
        <v>232.51354999999998</v>
      </c>
      <c r="D250" s="16">
        <f t="shared" si="54"/>
        <v>2302.5205010000004</v>
      </c>
      <c r="E250" s="16">
        <f t="shared" si="54"/>
        <v>2298.109923</v>
      </c>
      <c r="F250" s="16">
        <f>(D250-E250)/E250*100</f>
        <v>0.19192197709336645</v>
      </c>
      <c r="G250" s="16">
        <f t="shared" si="54"/>
        <v>70738</v>
      </c>
      <c r="H250" s="16">
        <f t="shared" si="54"/>
        <v>6216183.8357800003</v>
      </c>
      <c r="I250" s="16">
        <f t="shared" si="54"/>
        <v>2555</v>
      </c>
      <c r="J250" s="16">
        <f t="shared" si="54"/>
        <v>95.378565000000094</v>
      </c>
      <c r="K250" s="16">
        <f t="shared" si="54"/>
        <v>1364.9404650000001</v>
      </c>
      <c r="L250" s="16">
        <f t="shared" si="54"/>
        <v>1006.7454859999999</v>
      </c>
      <c r="M250" s="16">
        <f t="shared" ref="M250:M252" si="55">(K250-L250)/L250*100</f>
        <v>35.579496901762141</v>
      </c>
      <c r="N250" s="110">
        <f>D250/D406*100</f>
        <v>8.5522042203129853</v>
      </c>
    </row>
    <row r="251" spans="1:14" ht="15" thickTop="1" thickBot="1">
      <c r="A251" s="266" t="s">
        <v>97</v>
      </c>
      <c r="B251" s="201" t="s">
        <v>19</v>
      </c>
      <c r="C251" s="105">
        <v>251.72167600000012</v>
      </c>
      <c r="D251" s="105">
        <v>3009.9015680000002</v>
      </c>
      <c r="E251" s="72">
        <v>3113.2536890000001</v>
      </c>
      <c r="F251" s="31">
        <f>(D251-E251)/E251*100</f>
        <v>-3.3197461988135424</v>
      </c>
      <c r="G251" s="72">
        <v>23109</v>
      </c>
      <c r="H251" s="72">
        <v>4897755.2494370025</v>
      </c>
      <c r="I251" s="72">
        <v>1447</v>
      </c>
      <c r="J251" s="72">
        <v>162</v>
      </c>
      <c r="K251" s="72">
        <v>1560</v>
      </c>
      <c r="L251" s="72">
        <v>1411</v>
      </c>
      <c r="M251" s="31">
        <f t="shared" si="55"/>
        <v>10.559886605244508</v>
      </c>
      <c r="N251" s="109">
        <f>D251/D394*100</f>
        <v>20.032606128022103</v>
      </c>
    </row>
    <row r="252" spans="1:14" ht="14.25" thickBot="1">
      <c r="A252" s="266"/>
      <c r="B252" s="201" t="s">
        <v>20</v>
      </c>
      <c r="C252" s="105">
        <v>85.350487999999928</v>
      </c>
      <c r="D252" s="105">
        <v>973.18012299999987</v>
      </c>
      <c r="E252" s="72">
        <v>1051.8304799999999</v>
      </c>
      <c r="F252" s="31">
        <f>(D252-E252)/E252*100</f>
        <v>-7.4774746021811413</v>
      </c>
      <c r="G252" s="72">
        <v>11561</v>
      </c>
      <c r="H252" s="72">
        <v>231220</v>
      </c>
      <c r="I252" s="72">
        <v>1089</v>
      </c>
      <c r="J252" s="72">
        <v>80</v>
      </c>
      <c r="K252" s="72">
        <v>559</v>
      </c>
      <c r="L252" s="72">
        <v>456</v>
      </c>
      <c r="M252" s="31">
        <f t="shared" si="55"/>
        <v>22.587719298245617</v>
      </c>
      <c r="N252" s="109">
        <f>D252/D395*100</f>
        <v>20.053416018561514</v>
      </c>
    </row>
    <row r="253" spans="1:14" ht="14.25" thickBot="1">
      <c r="A253" s="266"/>
      <c r="B253" s="201" t="s">
        <v>21</v>
      </c>
      <c r="C253" s="105">
        <v>4.5173760000000058</v>
      </c>
      <c r="D253" s="105">
        <v>34.662819000000006</v>
      </c>
      <c r="E253" s="72">
        <v>46.145860000000006</v>
      </c>
      <c r="F253" s="31">
        <f>(D253-E253)/E253*100</f>
        <v>-24.884227967579321</v>
      </c>
      <c r="G253" s="72">
        <v>1170</v>
      </c>
      <c r="H253" s="72">
        <v>112260.29760299996</v>
      </c>
      <c r="I253" s="72">
        <v>3</v>
      </c>
      <c r="J253" s="72">
        <v>1</v>
      </c>
      <c r="K253" s="72">
        <v>2</v>
      </c>
      <c r="L253" s="72">
        <v>9</v>
      </c>
      <c r="M253" s="31"/>
      <c r="N253" s="109">
        <f>D253/D396*100</f>
        <v>9.4117908967780579</v>
      </c>
    </row>
    <row r="254" spans="1:14" ht="14.25" thickBot="1">
      <c r="A254" s="266"/>
      <c r="B254" s="201" t="s">
        <v>22</v>
      </c>
      <c r="C254" s="105">
        <v>1.1676749999999991</v>
      </c>
      <c r="D254" s="105">
        <v>29.158898999999998</v>
      </c>
      <c r="E254" s="72">
        <v>41.818778000000002</v>
      </c>
      <c r="F254" s="31">
        <f>(D254-E254)/E254*100</f>
        <v>-30.273192105230823</v>
      </c>
      <c r="G254" s="72">
        <v>504</v>
      </c>
      <c r="H254" s="72">
        <v>28108.90000000002</v>
      </c>
      <c r="I254" s="72">
        <v>26</v>
      </c>
      <c r="J254" s="72">
        <v>2</v>
      </c>
      <c r="K254" s="72">
        <v>9</v>
      </c>
      <c r="L254" s="72">
        <v>22</v>
      </c>
      <c r="M254" s="31">
        <f>(K254-L254)/L254*100</f>
        <v>-59.090909090909093</v>
      </c>
      <c r="N254" s="109">
        <f>D254/D397*100</f>
        <v>5.4888999964040304</v>
      </c>
    </row>
    <row r="255" spans="1:14" ht="14.25" thickBot="1">
      <c r="A255" s="266"/>
      <c r="B255" s="201" t="s">
        <v>23</v>
      </c>
      <c r="C255" s="105">
        <v>6.603900000000007E-2</v>
      </c>
      <c r="D255" s="105">
        <v>0.70962900000000007</v>
      </c>
      <c r="E255" s="72">
        <v>0</v>
      </c>
      <c r="F255" s="31"/>
      <c r="G255" s="72">
        <v>1</v>
      </c>
      <c r="H255" s="72">
        <v>550</v>
      </c>
      <c r="I255" s="72">
        <v>0</v>
      </c>
      <c r="J255" s="72">
        <v>0</v>
      </c>
      <c r="K255" s="72">
        <v>0</v>
      </c>
      <c r="L255" s="72">
        <v>0</v>
      </c>
      <c r="M255" s="31"/>
      <c r="N255" s="109"/>
    </row>
    <row r="256" spans="1:14" ht="14.25" thickBot="1">
      <c r="A256" s="266"/>
      <c r="B256" s="201" t="s">
        <v>24</v>
      </c>
      <c r="C256" s="105">
        <v>3.2459340000000054</v>
      </c>
      <c r="D256" s="105">
        <v>123.23579300000002</v>
      </c>
      <c r="E256" s="72">
        <v>71.480012000000002</v>
      </c>
      <c r="F256" s="31">
        <f>(D256-E256)/E256*100</f>
        <v>72.405948952554752</v>
      </c>
      <c r="G256" s="72">
        <v>119</v>
      </c>
      <c r="H256" s="72">
        <v>114490.90969999999</v>
      </c>
      <c r="I256" s="72">
        <v>13</v>
      </c>
      <c r="J256" s="72">
        <v>1</v>
      </c>
      <c r="K256" s="72">
        <v>35</v>
      </c>
      <c r="L256" s="72">
        <v>18</v>
      </c>
      <c r="M256" s="31">
        <f>(K256-L256)/L256*100</f>
        <v>94.444444444444443</v>
      </c>
      <c r="N256" s="109">
        <f>D256/D399*100</f>
        <v>8.4748761759943285</v>
      </c>
    </row>
    <row r="257" spans="1:14" ht="14.25" thickBot="1">
      <c r="A257" s="266"/>
      <c r="B257" s="201" t="s">
        <v>25</v>
      </c>
      <c r="C257" s="105">
        <v>0</v>
      </c>
      <c r="D257" s="105">
        <v>0</v>
      </c>
      <c r="E257" s="74">
        <v>0</v>
      </c>
      <c r="F257" s="31"/>
      <c r="G257" s="74"/>
      <c r="H257" s="74"/>
      <c r="I257" s="72">
        <v>0</v>
      </c>
      <c r="J257" s="72">
        <v>0</v>
      </c>
      <c r="K257" s="72">
        <v>0</v>
      </c>
      <c r="L257" s="72">
        <v>0</v>
      </c>
      <c r="M257" s="31"/>
      <c r="N257" s="109"/>
    </row>
    <row r="258" spans="1:14" ht="14.25" thickBot="1">
      <c r="A258" s="266"/>
      <c r="B258" s="201" t="s">
        <v>26</v>
      </c>
      <c r="C258" s="105">
        <v>43.043754999999805</v>
      </c>
      <c r="D258" s="105">
        <v>415.17136299999964</v>
      </c>
      <c r="E258" s="72">
        <v>392.72396300000025</v>
      </c>
      <c r="F258" s="31">
        <f>(D258-E258)/E258*100</f>
        <v>5.7158213184967721</v>
      </c>
      <c r="G258" s="72">
        <v>12805</v>
      </c>
      <c r="H258" s="72">
        <v>9349453.7300001029</v>
      </c>
      <c r="I258" s="72">
        <v>8</v>
      </c>
      <c r="J258" s="72">
        <v>1.095</v>
      </c>
      <c r="K258" s="72">
        <v>2</v>
      </c>
      <c r="L258" s="72">
        <v>19.5</v>
      </c>
      <c r="M258" s="31">
        <f>(K258-L258)/L258*100</f>
        <v>-89.743589743589752</v>
      </c>
      <c r="N258" s="109">
        <f>D258/D401*100</f>
        <v>22.204629562191943</v>
      </c>
    </row>
    <row r="259" spans="1:14" ht="14.25" thickBot="1">
      <c r="A259" s="266"/>
      <c r="B259" s="201" t="s">
        <v>27</v>
      </c>
      <c r="C259" s="105">
        <v>0</v>
      </c>
      <c r="D259" s="105">
        <v>0</v>
      </c>
      <c r="E259" s="72">
        <v>0</v>
      </c>
      <c r="F259" s="31"/>
      <c r="G259" s="72"/>
      <c r="H259" s="72"/>
      <c r="I259" s="72">
        <v>0</v>
      </c>
      <c r="J259" s="72">
        <v>0</v>
      </c>
      <c r="K259" s="72">
        <v>0</v>
      </c>
      <c r="L259" s="72">
        <v>0</v>
      </c>
      <c r="M259" s="31"/>
      <c r="N259" s="109"/>
    </row>
    <row r="260" spans="1:14" ht="14.25" thickBot="1">
      <c r="A260" s="266"/>
      <c r="B260" s="14" t="s">
        <v>28</v>
      </c>
      <c r="C260" s="105">
        <v>0</v>
      </c>
      <c r="D260" s="105">
        <v>0</v>
      </c>
      <c r="E260" s="72">
        <v>0</v>
      </c>
      <c r="F260" s="31"/>
      <c r="G260" s="72"/>
      <c r="H260" s="72"/>
      <c r="I260" s="72">
        <v>0</v>
      </c>
      <c r="J260" s="72">
        <v>0</v>
      </c>
      <c r="K260" s="72">
        <v>0</v>
      </c>
      <c r="L260" s="72">
        <v>0</v>
      </c>
      <c r="M260" s="31"/>
      <c r="N260" s="109"/>
    </row>
    <row r="261" spans="1:14" ht="14.25" thickBot="1">
      <c r="A261" s="266"/>
      <c r="B261" s="14" t="s">
        <v>29</v>
      </c>
      <c r="C261" s="105">
        <v>0</v>
      </c>
      <c r="D261" s="105"/>
      <c r="E261" s="72">
        <v>0</v>
      </c>
      <c r="F261" s="31"/>
      <c r="G261" s="72"/>
      <c r="H261" s="72"/>
      <c r="I261" s="72">
        <v>0</v>
      </c>
      <c r="J261" s="72">
        <v>0</v>
      </c>
      <c r="K261" s="72">
        <v>0</v>
      </c>
      <c r="L261" s="72">
        <v>0</v>
      </c>
      <c r="M261" s="31"/>
      <c r="N261" s="109"/>
    </row>
    <row r="262" spans="1:14" ht="14.25" thickBot="1">
      <c r="A262" s="266"/>
      <c r="B262" s="14" t="s">
        <v>30</v>
      </c>
      <c r="C262" s="105">
        <v>0</v>
      </c>
      <c r="D262" s="105"/>
      <c r="E262" s="72">
        <v>0</v>
      </c>
      <c r="F262" s="31"/>
      <c r="G262" s="72"/>
      <c r="H262" s="72"/>
      <c r="I262" s="72">
        <v>0</v>
      </c>
      <c r="J262" s="72">
        <v>0</v>
      </c>
      <c r="K262" s="72">
        <v>0</v>
      </c>
      <c r="L262" s="72">
        <v>0</v>
      </c>
      <c r="M262" s="31"/>
      <c r="N262" s="109"/>
    </row>
    <row r="263" spans="1:14" ht="14.25" thickBot="1">
      <c r="A263" s="267"/>
      <c r="B263" s="15" t="s">
        <v>31</v>
      </c>
      <c r="C263" s="16">
        <f t="shared" ref="C263:L263" si="56">C251+C253+C254+C255+C256+C257+C258+C259</f>
        <v>303.76245499999993</v>
      </c>
      <c r="D263" s="16">
        <f t="shared" si="56"/>
        <v>3612.8400709999996</v>
      </c>
      <c r="E263" s="16">
        <f t="shared" si="56"/>
        <v>3665.4223020000004</v>
      </c>
      <c r="F263" s="16">
        <f>(D263-E263)/E263*100</f>
        <v>-1.4345476910343951</v>
      </c>
      <c r="G263" s="16">
        <f t="shared" si="56"/>
        <v>37708</v>
      </c>
      <c r="H263" s="16">
        <f t="shared" si="56"/>
        <v>14502619.086740106</v>
      </c>
      <c r="I263" s="16">
        <f t="shared" si="56"/>
        <v>1497</v>
      </c>
      <c r="J263" s="16">
        <f t="shared" si="56"/>
        <v>167.095</v>
      </c>
      <c r="K263" s="16">
        <f t="shared" si="56"/>
        <v>1608</v>
      </c>
      <c r="L263" s="16">
        <f t="shared" si="56"/>
        <v>1479.5</v>
      </c>
      <c r="M263" s="16">
        <f t="shared" ref="M263:M265" si="57">(K263-L263)/L263*100</f>
        <v>8.685366677931734</v>
      </c>
      <c r="N263" s="110">
        <f>D263/D406*100</f>
        <v>13.419097067367245</v>
      </c>
    </row>
    <row r="264" spans="1:14" ht="14.25" thickTop="1">
      <c r="A264" s="263" t="s">
        <v>98</v>
      </c>
      <c r="B264" s="18" t="s">
        <v>19</v>
      </c>
      <c r="C264" s="121">
        <v>84.203558000000001</v>
      </c>
      <c r="D264" s="121">
        <v>951.781782999999</v>
      </c>
      <c r="E264" s="121">
        <v>751.079385</v>
      </c>
      <c r="F264" s="111">
        <f>(D264-E264)/E264*100</f>
        <v>26.72186216374438</v>
      </c>
      <c r="G264" s="122">
        <v>4271</v>
      </c>
      <c r="H264" s="122">
        <v>434878.046569</v>
      </c>
      <c r="I264" s="122">
        <v>270</v>
      </c>
      <c r="J264" s="122">
        <v>60.116767000000003</v>
      </c>
      <c r="K264" s="122">
        <v>534.95629699999995</v>
      </c>
      <c r="L264" s="122">
        <v>287.10379999999998</v>
      </c>
      <c r="M264" s="111">
        <f t="shared" si="57"/>
        <v>86.328532398386926</v>
      </c>
      <c r="N264" s="112">
        <f t="shared" ref="N264:N272" si="58">D264/D394*100</f>
        <v>6.3346488740277582</v>
      </c>
    </row>
    <row r="265" spans="1:14">
      <c r="A265" s="264"/>
      <c r="B265" s="201" t="s">
        <v>20</v>
      </c>
      <c r="C265" s="122">
        <v>24.347382</v>
      </c>
      <c r="D265" s="122">
        <v>265.97971200000001</v>
      </c>
      <c r="E265" s="122">
        <v>227.750407</v>
      </c>
      <c r="F265" s="31">
        <f>(D265-E265)/E265*100</f>
        <v>16.785614350186435</v>
      </c>
      <c r="G265" s="122">
        <v>2195</v>
      </c>
      <c r="H265" s="122">
        <v>43740</v>
      </c>
      <c r="I265" s="122">
        <v>125</v>
      </c>
      <c r="J265" s="122">
        <v>38.471232999999998</v>
      </c>
      <c r="K265" s="122">
        <v>169.98976200000001</v>
      </c>
      <c r="L265" s="122">
        <v>69.347840000000005</v>
      </c>
      <c r="M265" s="31">
        <f t="shared" si="57"/>
        <v>145.12625339159806</v>
      </c>
      <c r="N265" s="109">
        <f t="shared" si="58"/>
        <v>5.4807960943456093</v>
      </c>
    </row>
    <row r="266" spans="1:14">
      <c r="A266" s="264"/>
      <c r="B266" s="201" t="s">
        <v>21</v>
      </c>
      <c r="C266" s="122">
        <v>8.6529100000000003</v>
      </c>
      <c r="D266" s="122">
        <v>88.183563000000007</v>
      </c>
      <c r="E266" s="122">
        <v>11.514915</v>
      </c>
      <c r="F266" s="31">
        <f>(D266-E266)/E266*100</f>
        <v>665.82035559967233</v>
      </c>
      <c r="G266" s="122">
        <v>30</v>
      </c>
      <c r="H266" s="122">
        <v>47290.501448000003</v>
      </c>
      <c r="I266" s="122">
        <v>0</v>
      </c>
      <c r="J266" s="122">
        <v>0</v>
      </c>
      <c r="K266" s="122">
        <v>0</v>
      </c>
      <c r="L266" s="122">
        <v>0.46550000000000002</v>
      </c>
      <c r="M266" s="31"/>
      <c r="N266" s="109">
        <f t="shared" si="58"/>
        <v>23.943962996456065</v>
      </c>
    </row>
    <row r="267" spans="1:14">
      <c r="A267" s="264"/>
      <c r="B267" s="201" t="s">
        <v>22</v>
      </c>
      <c r="C267" s="122">
        <v>0.122642</v>
      </c>
      <c r="D267" s="122">
        <v>2.4358569999999999</v>
      </c>
      <c r="E267" s="122">
        <v>0.83019200000000004</v>
      </c>
      <c r="F267" s="31">
        <f>(D267-E267)/E267*100</f>
        <v>193.40887409177634</v>
      </c>
      <c r="G267" s="122">
        <v>95</v>
      </c>
      <c r="H267" s="122">
        <v>45311.4</v>
      </c>
      <c r="I267" s="122">
        <v>0</v>
      </c>
      <c r="J267" s="122">
        <v>0</v>
      </c>
      <c r="K267" s="122">
        <v>0.15</v>
      </c>
      <c r="L267" s="122">
        <v>0</v>
      </c>
      <c r="M267" s="31"/>
      <c r="N267" s="109">
        <f t="shared" si="58"/>
        <v>0.45852813161912365</v>
      </c>
    </row>
    <row r="268" spans="1:14">
      <c r="A268" s="264"/>
      <c r="B268" s="201" t="s">
        <v>23</v>
      </c>
      <c r="C268" s="122">
        <v>0</v>
      </c>
      <c r="D268" s="122">
        <v>2.3584999999999998E-2</v>
      </c>
      <c r="E268" s="122">
        <v>3.3019E-2</v>
      </c>
      <c r="F268" s="31"/>
      <c r="G268" s="122">
        <v>5</v>
      </c>
      <c r="H268" s="122">
        <v>2.5</v>
      </c>
      <c r="I268" s="122">
        <v>0</v>
      </c>
      <c r="J268" s="122">
        <v>0</v>
      </c>
      <c r="K268" s="122">
        <v>0</v>
      </c>
      <c r="L268" s="122">
        <v>0</v>
      </c>
      <c r="M268" s="31"/>
      <c r="N268" s="109">
        <f t="shared" si="58"/>
        <v>3.112450685604197E-2</v>
      </c>
    </row>
    <row r="269" spans="1:14">
      <c r="A269" s="264"/>
      <c r="B269" s="201" t="s">
        <v>24</v>
      </c>
      <c r="C269" s="122">
        <v>0.52490499999999995</v>
      </c>
      <c r="D269" s="122">
        <v>51.026077999999998</v>
      </c>
      <c r="E269" s="122">
        <v>79.818781999999999</v>
      </c>
      <c r="F269" s="31">
        <f>(D269-E269)/E269*100</f>
        <v>-36.072592538432872</v>
      </c>
      <c r="G269" s="122">
        <v>142</v>
      </c>
      <c r="H269" s="122">
        <v>47365.9182</v>
      </c>
      <c r="I269" s="122">
        <v>11</v>
      </c>
      <c r="J269" s="122">
        <v>0.63800000000000001</v>
      </c>
      <c r="K269" s="122">
        <v>75.000635000000003</v>
      </c>
      <c r="L269" s="122">
        <v>74.775999999999996</v>
      </c>
      <c r="M269" s="31">
        <f>(K269-L269)/L269*100</f>
        <v>0.30041055953782814</v>
      </c>
      <c r="N269" s="109">
        <f t="shared" si="58"/>
        <v>3.5090429677084827</v>
      </c>
    </row>
    <row r="270" spans="1:14">
      <c r="A270" s="264"/>
      <c r="B270" s="201" t="s">
        <v>25</v>
      </c>
      <c r="C270" s="124">
        <v>207.40249600000001</v>
      </c>
      <c r="D270" s="124">
        <v>2593.4557220000002</v>
      </c>
      <c r="E270" s="124">
        <v>2024.2435800000001</v>
      </c>
      <c r="F270" s="31">
        <f>(D270-E270)/E270*100</f>
        <v>28.119745450792045</v>
      </c>
      <c r="G270" s="124">
        <v>410</v>
      </c>
      <c r="H270" s="124">
        <v>173402.79195300001</v>
      </c>
      <c r="I270" s="124">
        <v>361</v>
      </c>
      <c r="J270" s="124">
        <v>64.367199999999997</v>
      </c>
      <c r="K270" s="122">
        <v>1184.1626220000001</v>
      </c>
      <c r="L270" s="122">
        <v>886.57211600000005</v>
      </c>
      <c r="M270" s="31">
        <f>(K270-L270)/L270*100</f>
        <v>33.566418414178955</v>
      </c>
      <c r="N270" s="109">
        <f t="shared" si="58"/>
        <v>34.266378297413482</v>
      </c>
    </row>
    <row r="271" spans="1:14">
      <c r="A271" s="264"/>
      <c r="B271" s="201" t="s">
        <v>26</v>
      </c>
      <c r="C271" s="122">
        <v>10.170367000000001</v>
      </c>
      <c r="D271" s="122">
        <v>121.772425</v>
      </c>
      <c r="E271" s="122">
        <v>85.627018000000007</v>
      </c>
      <c r="F271" s="31">
        <f>(D271-E271)/E271*100</f>
        <v>42.212619152520283</v>
      </c>
      <c r="G271" s="122">
        <v>1657</v>
      </c>
      <c r="H271" s="122">
        <v>310065.03999999998</v>
      </c>
      <c r="I271" s="122">
        <v>33</v>
      </c>
      <c r="J271" s="122">
        <v>2.2223199999999999</v>
      </c>
      <c r="K271" s="122">
        <v>34.668669999999999</v>
      </c>
      <c r="L271" s="122">
        <v>12.388661000000001</v>
      </c>
      <c r="M271" s="31">
        <f>(K271-L271)/L271*100</f>
        <v>179.84194579220465</v>
      </c>
      <c r="N271" s="109">
        <f t="shared" si="58"/>
        <v>6.5127603418417941</v>
      </c>
    </row>
    <row r="272" spans="1:14">
      <c r="A272" s="264"/>
      <c r="B272" s="201" t="s">
        <v>27</v>
      </c>
      <c r="C272" s="122">
        <v>0</v>
      </c>
      <c r="D272" s="122">
        <v>0</v>
      </c>
      <c r="E272" s="122">
        <v>1.2827789999999999</v>
      </c>
      <c r="F272" s="31"/>
      <c r="G272" s="122">
        <v>0</v>
      </c>
      <c r="H272" s="122">
        <v>0</v>
      </c>
      <c r="I272" s="122">
        <v>0</v>
      </c>
      <c r="J272" s="122">
        <v>0</v>
      </c>
      <c r="K272" s="122">
        <v>0</v>
      </c>
      <c r="L272" s="122">
        <v>0</v>
      </c>
      <c r="M272" s="31"/>
      <c r="N272" s="109">
        <f t="shared" si="58"/>
        <v>0</v>
      </c>
    </row>
    <row r="273" spans="1:14">
      <c r="A273" s="264"/>
      <c r="B273" s="14" t="s">
        <v>28</v>
      </c>
      <c r="C273" s="123">
        <v>0</v>
      </c>
      <c r="D273" s="123">
        <v>0</v>
      </c>
      <c r="E273" s="123">
        <v>0</v>
      </c>
      <c r="F273" s="31"/>
      <c r="G273" s="123">
        <v>0</v>
      </c>
      <c r="H273" s="123">
        <v>0</v>
      </c>
      <c r="I273" s="123">
        <v>0</v>
      </c>
      <c r="J273" s="123">
        <v>0</v>
      </c>
      <c r="K273" s="123">
        <v>0</v>
      </c>
      <c r="L273" s="123">
        <v>0</v>
      </c>
      <c r="M273" s="31"/>
      <c r="N273" s="109"/>
    </row>
    <row r="274" spans="1:14">
      <c r="A274" s="264"/>
      <c r="B274" s="14" t="s">
        <v>29</v>
      </c>
      <c r="C274" s="123">
        <v>0</v>
      </c>
      <c r="D274" s="123">
        <v>0</v>
      </c>
      <c r="E274" s="123">
        <v>0</v>
      </c>
      <c r="F274" s="31"/>
      <c r="G274" s="123">
        <v>0</v>
      </c>
      <c r="H274" s="123">
        <v>0</v>
      </c>
      <c r="I274" s="123">
        <v>0</v>
      </c>
      <c r="J274" s="123">
        <v>0</v>
      </c>
      <c r="K274" s="123">
        <v>0</v>
      </c>
      <c r="L274" s="123">
        <v>0</v>
      </c>
      <c r="M274" s="31"/>
      <c r="N274" s="109"/>
    </row>
    <row r="275" spans="1:14">
      <c r="A275" s="264"/>
      <c r="B275" s="14" t="s">
        <v>30</v>
      </c>
      <c r="C275" s="123">
        <v>0</v>
      </c>
      <c r="D275" s="123">
        <v>0</v>
      </c>
      <c r="E275" s="123">
        <v>1.2827789999999999</v>
      </c>
      <c r="F275" s="31"/>
      <c r="G275" s="123">
        <v>0</v>
      </c>
      <c r="H275" s="123">
        <v>0</v>
      </c>
      <c r="I275" s="123">
        <v>0</v>
      </c>
      <c r="J275" s="123">
        <v>0</v>
      </c>
      <c r="K275" s="123">
        <v>0</v>
      </c>
      <c r="L275" s="123">
        <v>0</v>
      </c>
      <c r="M275" s="31"/>
      <c r="N275" s="109">
        <f>D275/D405*100</f>
        <v>0</v>
      </c>
    </row>
    <row r="276" spans="1:14" ht="14.25" thickBot="1">
      <c r="A276" s="265"/>
      <c r="B276" s="15" t="s">
        <v>31</v>
      </c>
      <c r="C276" s="16">
        <f t="shared" ref="C276:L276" si="59">C264+C266+C267+C268+C269+C270+C271+C272</f>
        <v>311.07687800000002</v>
      </c>
      <c r="D276" s="16">
        <f t="shared" si="59"/>
        <v>3808.679012999999</v>
      </c>
      <c r="E276" s="16">
        <f t="shared" si="59"/>
        <v>2954.4296700000004</v>
      </c>
      <c r="F276" s="16">
        <f>(D276-E276)/E276*100</f>
        <v>28.914187793138378</v>
      </c>
      <c r="G276" s="16">
        <f t="shared" si="59"/>
        <v>6610</v>
      </c>
      <c r="H276" s="16">
        <f t="shared" si="59"/>
        <v>1058316.19817</v>
      </c>
      <c r="I276" s="16">
        <f t="shared" si="59"/>
        <v>675</v>
      </c>
      <c r="J276" s="16">
        <f t="shared" si="59"/>
        <v>127.34428699999999</v>
      </c>
      <c r="K276" s="16">
        <f t="shared" si="59"/>
        <v>1828.938224</v>
      </c>
      <c r="L276" s="16">
        <f t="shared" si="59"/>
        <v>1261.306077</v>
      </c>
      <c r="M276" s="16">
        <f t="shared" ref="M276:M278" si="60">(K276-L276)/L276*100</f>
        <v>45.003521139778037</v>
      </c>
      <c r="N276" s="110">
        <f>D276/D406*100</f>
        <v>14.146497594548924</v>
      </c>
    </row>
    <row r="277" spans="1:14" ht="15" thickTop="1" thickBot="1">
      <c r="A277" s="266" t="s">
        <v>35</v>
      </c>
      <c r="B277" s="201" t="s">
        <v>19</v>
      </c>
      <c r="C277" s="67">
        <v>7.013814</v>
      </c>
      <c r="D277" s="67">
        <v>613.80229399999996</v>
      </c>
      <c r="E277" s="67">
        <v>147.570064</v>
      </c>
      <c r="F277" s="31">
        <f>(D277-E277)/E277*100</f>
        <v>315.93957294753221</v>
      </c>
      <c r="G277" s="68">
        <v>3007</v>
      </c>
      <c r="H277" s="68">
        <v>472141.65849200002</v>
      </c>
      <c r="I277" s="68">
        <v>426</v>
      </c>
      <c r="J277" s="68">
        <v>37.874457</v>
      </c>
      <c r="K277" s="68">
        <v>295.05171200000001</v>
      </c>
      <c r="L277" s="68">
        <v>60.945428</v>
      </c>
      <c r="M277" s="31">
        <f t="shared" si="60"/>
        <v>384.12443998260215</v>
      </c>
      <c r="N277" s="109">
        <f>D277/D394*100</f>
        <v>4.0852032262134168</v>
      </c>
    </row>
    <row r="278" spans="1:14" ht="14.25" thickBot="1">
      <c r="A278" s="266"/>
      <c r="B278" s="201" t="s">
        <v>20</v>
      </c>
      <c r="C278" s="68">
        <v>2.636323</v>
      </c>
      <c r="D278" s="68">
        <v>65.342932000000005</v>
      </c>
      <c r="E278" s="68">
        <v>62.244503999999999</v>
      </c>
      <c r="F278" s="31">
        <f>(D278-E278)/E278*100</f>
        <v>4.9778338662639285</v>
      </c>
      <c r="G278" s="68">
        <v>853</v>
      </c>
      <c r="H278" s="68">
        <v>16880</v>
      </c>
      <c r="I278" s="68">
        <v>81</v>
      </c>
      <c r="J278" s="68">
        <v>7.2422069999999996</v>
      </c>
      <c r="K278" s="68">
        <v>48.264150999999998</v>
      </c>
      <c r="L278" s="68">
        <v>31.496385</v>
      </c>
      <c r="M278" s="31">
        <f t="shared" si="60"/>
        <v>53.237112767068339</v>
      </c>
      <c r="N278" s="109">
        <f>D278/D395*100</f>
        <v>1.3464609154050469</v>
      </c>
    </row>
    <row r="279" spans="1:14" ht="14.25" thickBot="1">
      <c r="A279" s="266"/>
      <c r="B279" s="201" t="s">
        <v>21</v>
      </c>
      <c r="C279" s="68"/>
      <c r="D279" s="68"/>
      <c r="E279" s="68"/>
      <c r="F279" s="31"/>
      <c r="G279" s="68"/>
      <c r="H279" s="68"/>
      <c r="I279" s="68"/>
      <c r="J279" s="68"/>
      <c r="K279" s="68"/>
      <c r="L279" s="68"/>
      <c r="M279" s="31"/>
      <c r="N279" s="109"/>
    </row>
    <row r="280" spans="1:14" ht="14.25" thickBot="1">
      <c r="A280" s="266"/>
      <c r="B280" s="201" t="s">
        <v>22</v>
      </c>
      <c r="C280" s="68"/>
      <c r="D280" s="68"/>
      <c r="E280" s="68">
        <v>1.8680950000000001</v>
      </c>
      <c r="F280" s="31"/>
      <c r="G280" s="68"/>
      <c r="H280" s="68"/>
      <c r="I280" s="68"/>
      <c r="J280" s="68"/>
      <c r="K280" s="68"/>
      <c r="L280" s="68"/>
      <c r="M280" s="31"/>
      <c r="N280" s="109">
        <f>D280/D397*100</f>
        <v>0</v>
      </c>
    </row>
    <row r="281" spans="1:14" ht="14.25" thickBot="1">
      <c r="A281" s="266"/>
      <c r="B281" s="201" t="s">
        <v>23</v>
      </c>
      <c r="C281" s="68"/>
      <c r="D281" s="68">
        <v>0.116984</v>
      </c>
      <c r="E281" s="68"/>
      <c r="F281" s="31"/>
      <c r="G281" s="68">
        <v>22</v>
      </c>
      <c r="H281" s="68">
        <v>6.2</v>
      </c>
      <c r="I281" s="68"/>
      <c r="J281" s="68"/>
      <c r="K281" s="68"/>
      <c r="L281" s="68"/>
      <c r="M281" s="31"/>
      <c r="N281" s="109"/>
    </row>
    <row r="282" spans="1:14" ht="14.25" thickBot="1">
      <c r="A282" s="266"/>
      <c r="B282" s="201" t="s">
        <v>24</v>
      </c>
      <c r="C282" s="68"/>
      <c r="D282" s="68">
        <v>5.7733584999999996</v>
      </c>
      <c r="E282" s="68">
        <v>21.248182</v>
      </c>
      <c r="F282" s="31">
        <f>(D282-E282)/E282*100</f>
        <v>-72.828929552655381</v>
      </c>
      <c r="G282" s="68">
        <v>2</v>
      </c>
      <c r="H282" s="68">
        <v>20100</v>
      </c>
      <c r="I282" s="68">
        <v>2</v>
      </c>
      <c r="J282" s="68"/>
      <c r="K282" s="68">
        <v>9.7843350000000004</v>
      </c>
      <c r="L282" s="68">
        <v>1.3583259999999999</v>
      </c>
      <c r="M282" s="31"/>
      <c r="N282" s="109">
        <f>D282/D399*100</f>
        <v>0.39703155403174412</v>
      </c>
    </row>
    <row r="283" spans="1:14" ht="14.25" thickBot="1">
      <c r="A283" s="266"/>
      <c r="B283" s="201" t="s">
        <v>25</v>
      </c>
      <c r="C283" s="69"/>
      <c r="D283" s="69"/>
      <c r="E283" s="69"/>
      <c r="F283" s="31"/>
      <c r="G283" s="69"/>
      <c r="H283" s="69"/>
      <c r="I283" s="69"/>
      <c r="J283" s="69"/>
      <c r="K283" s="69"/>
      <c r="L283" s="69"/>
      <c r="M283" s="31"/>
      <c r="N283" s="109"/>
    </row>
    <row r="284" spans="1:14" ht="14.25" thickBot="1">
      <c r="A284" s="266"/>
      <c r="B284" s="201" t="s">
        <v>26</v>
      </c>
      <c r="C284" s="68">
        <v>0.39095099999999999</v>
      </c>
      <c r="D284" s="68">
        <v>33.774521</v>
      </c>
      <c r="E284" s="68">
        <v>17.14508</v>
      </c>
      <c r="F284" s="31">
        <f>(D284-E284)/E284*100</f>
        <v>96.992495806377107</v>
      </c>
      <c r="G284" s="68">
        <v>1795</v>
      </c>
      <c r="H284" s="68">
        <v>237977.64</v>
      </c>
      <c r="I284" s="68">
        <v>34</v>
      </c>
      <c r="J284" s="68">
        <v>0.10634399999999999</v>
      </c>
      <c r="K284" s="68">
        <v>7.0229280000000003</v>
      </c>
      <c r="L284" s="68">
        <v>2.609591</v>
      </c>
      <c r="M284" s="31">
        <f>(K284-L284)/L284*100</f>
        <v>169.11987357405818</v>
      </c>
      <c r="N284" s="109">
        <f>D284/D401*100</f>
        <v>1.8063642974466745</v>
      </c>
    </row>
    <row r="285" spans="1:14" ht="14.25" thickBot="1">
      <c r="A285" s="266"/>
      <c r="B285" s="201" t="s">
        <v>27</v>
      </c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109"/>
    </row>
    <row r="286" spans="1:14" ht="14.25" thickBot="1">
      <c r="A286" s="266"/>
      <c r="B286" s="14" t="s">
        <v>28</v>
      </c>
      <c r="C286" s="34"/>
      <c r="D286" s="34"/>
      <c r="E286" s="34"/>
      <c r="F286" s="31"/>
      <c r="G286" s="34"/>
      <c r="H286" s="34"/>
      <c r="I286" s="34"/>
      <c r="J286" s="34"/>
      <c r="K286" s="34"/>
      <c r="L286" s="34"/>
      <c r="M286" s="31"/>
      <c r="N286" s="109"/>
    </row>
    <row r="287" spans="1:14" ht="14.25" thickBot="1">
      <c r="A287" s="266"/>
      <c r="B287" s="14" t="s">
        <v>29</v>
      </c>
      <c r="C287" s="34"/>
      <c r="D287" s="34"/>
      <c r="E287" s="34"/>
      <c r="F287" s="31"/>
      <c r="G287" s="34"/>
      <c r="H287" s="34"/>
      <c r="I287" s="34"/>
      <c r="J287" s="34"/>
      <c r="K287" s="34"/>
      <c r="L287" s="34"/>
      <c r="M287" s="31"/>
      <c r="N287" s="109"/>
    </row>
    <row r="288" spans="1:14" ht="14.25" thickBot="1">
      <c r="A288" s="266"/>
      <c r="B288" s="14" t="s">
        <v>30</v>
      </c>
      <c r="C288" s="34"/>
      <c r="D288" s="34"/>
      <c r="E288" s="34"/>
      <c r="F288" s="31"/>
      <c r="G288" s="34"/>
      <c r="H288" s="34"/>
      <c r="I288" s="34"/>
      <c r="J288" s="34"/>
      <c r="K288" s="34"/>
      <c r="L288" s="34"/>
      <c r="M288" s="31"/>
      <c r="N288" s="109"/>
    </row>
    <row r="289" spans="1:14" ht="14.25" thickBot="1">
      <c r="A289" s="267"/>
      <c r="B289" s="15" t="s">
        <v>31</v>
      </c>
      <c r="C289" s="16">
        <f t="shared" ref="C289:L289" si="61">C277+C279+C280+C281+C282+C283+C284+C285</f>
        <v>7.4047650000000003</v>
      </c>
      <c r="D289" s="16">
        <f t="shared" si="61"/>
        <v>653.46715749999998</v>
      </c>
      <c r="E289" s="16">
        <f t="shared" si="61"/>
        <v>187.83142100000003</v>
      </c>
      <c r="F289" s="16">
        <f t="shared" ref="F289:F295" si="62">(D289-E289)/E289*100</f>
        <v>247.90087516827114</v>
      </c>
      <c r="G289" s="16">
        <f t="shared" si="61"/>
        <v>4826</v>
      </c>
      <c r="H289" s="16">
        <f t="shared" si="61"/>
        <v>730225.49849200004</v>
      </c>
      <c r="I289" s="16">
        <f t="shared" si="61"/>
        <v>462</v>
      </c>
      <c r="J289" s="16">
        <f t="shared" si="61"/>
        <v>37.980801</v>
      </c>
      <c r="K289" s="16">
        <f t="shared" si="61"/>
        <v>311.85897499999999</v>
      </c>
      <c r="L289" s="16">
        <f t="shared" si="61"/>
        <v>64.913344999999993</v>
      </c>
      <c r="M289" s="16">
        <f t="shared" ref="M289:M292" si="63">(K289-L289)/L289*100</f>
        <v>380.42351692090438</v>
      </c>
      <c r="N289" s="110">
        <f>D289/D406*100</f>
        <v>2.4271595322518382</v>
      </c>
    </row>
    <row r="290" spans="1:14" ht="15" thickTop="1" thickBot="1">
      <c r="A290" s="263" t="s">
        <v>36</v>
      </c>
      <c r="B290" s="18" t="s">
        <v>19</v>
      </c>
      <c r="C290" s="32">
        <v>23.280332000000001</v>
      </c>
      <c r="D290" s="32">
        <v>262.99418500000002</v>
      </c>
      <c r="E290" s="32">
        <v>181.53657899999999</v>
      </c>
      <c r="F290" s="111">
        <f t="shared" si="62"/>
        <v>44.871180479830471</v>
      </c>
      <c r="G290" s="31">
        <v>2123</v>
      </c>
      <c r="H290" s="31">
        <v>240013.51686</v>
      </c>
      <c r="I290" s="33">
        <v>191</v>
      </c>
      <c r="J290" s="31">
        <v>53.567076999999998</v>
      </c>
      <c r="K290" s="31">
        <v>150.34922599999999</v>
      </c>
      <c r="L290" s="31">
        <v>106.777788</v>
      </c>
      <c r="M290" s="111">
        <f t="shared" si="63"/>
        <v>40.805713263136703</v>
      </c>
      <c r="N290" s="112">
        <f t="shared" ref="N290:N295" si="64">D290/D394*100</f>
        <v>1.7503758189560763</v>
      </c>
    </row>
    <row r="291" spans="1:14" ht="14.25" thickBot="1">
      <c r="A291" s="266"/>
      <c r="B291" s="201" t="s">
        <v>20</v>
      </c>
      <c r="C291" s="31">
        <v>9.5990629999999992</v>
      </c>
      <c r="D291" s="31">
        <v>107.07051300000001</v>
      </c>
      <c r="E291" s="31">
        <v>83.428775000000002</v>
      </c>
      <c r="F291" s="31">
        <f t="shared" si="62"/>
        <v>28.337630511774869</v>
      </c>
      <c r="G291" s="31">
        <v>1160</v>
      </c>
      <c r="H291" s="31">
        <v>23200</v>
      </c>
      <c r="I291" s="33">
        <v>117</v>
      </c>
      <c r="J291" s="31">
        <v>23.379629999999999</v>
      </c>
      <c r="K291" s="31">
        <v>62.167665999999997</v>
      </c>
      <c r="L291" s="31">
        <v>51.430363</v>
      </c>
      <c r="M291" s="31">
        <f t="shared" si="63"/>
        <v>20.877361880568483</v>
      </c>
      <c r="N291" s="109">
        <f t="shared" si="64"/>
        <v>2.2063022967329959</v>
      </c>
    </row>
    <row r="292" spans="1:14" ht="14.25" thickBot="1">
      <c r="A292" s="266"/>
      <c r="B292" s="201" t="s">
        <v>21</v>
      </c>
      <c r="C292" s="31">
        <v>0</v>
      </c>
      <c r="D292" s="31">
        <v>2.2444600000000001</v>
      </c>
      <c r="E292" s="31">
        <v>3.8695930000000001</v>
      </c>
      <c r="F292" s="31">
        <f t="shared" si="62"/>
        <v>-41.997517568385092</v>
      </c>
      <c r="G292" s="31">
        <v>8</v>
      </c>
      <c r="H292" s="31">
        <v>3237.3281999999999</v>
      </c>
      <c r="I292" s="33">
        <v>0</v>
      </c>
      <c r="J292" s="31">
        <v>0</v>
      </c>
      <c r="K292" s="31">
        <v>0</v>
      </c>
      <c r="L292" s="31">
        <v>0</v>
      </c>
      <c r="M292" s="31" t="e">
        <f t="shared" si="63"/>
        <v>#DIV/0!</v>
      </c>
      <c r="N292" s="109">
        <f t="shared" si="64"/>
        <v>0.60942499212722645</v>
      </c>
    </row>
    <row r="293" spans="1:14" ht="14.25" thickBot="1">
      <c r="A293" s="266"/>
      <c r="B293" s="201" t="s">
        <v>22</v>
      </c>
      <c r="C293" s="31">
        <v>4.9059999999999998E-3</v>
      </c>
      <c r="D293" s="31">
        <v>1.2365759999999999</v>
      </c>
      <c r="E293" s="31">
        <v>0.55743900000000002</v>
      </c>
      <c r="F293" s="31">
        <f t="shared" si="62"/>
        <v>121.83162642011052</v>
      </c>
      <c r="G293" s="31">
        <v>193</v>
      </c>
      <c r="H293" s="31">
        <v>10659</v>
      </c>
      <c r="I293" s="33">
        <v>1</v>
      </c>
      <c r="J293" s="31">
        <v>1.021509</v>
      </c>
      <c r="K293" s="31">
        <v>1.021509</v>
      </c>
      <c r="L293" s="31">
        <v>0</v>
      </c>
      <c r="M293" s="31"/>
      <c r="N293" s="109">
        <f t="shared" si="64"/>
        <v>0.23277428965864966</v>
      </c>
    </row>
    <row r="294" spans="1:14" ht="14.25" thickBot="1">
      <c r="A294" s="266"/>
      <c r="B294" s="201" t="s">
        <v>23</v>
      </c>
      <c r="C294" s="31">
        <v>2.7075580000000001</v>
      </c>
      <c r="D294" s="31">
        <v>32.123710000000003</v>
      </c>
      <c r="E294" s="31">
        <v>20.085208999999999</v>
      </c>
      <c r="F294" s="31">
        <f t="shared" si="62"/>
        <v>59.937145787230818</v>
      </c>
      <c r="G294" s="31">
        <v>353</v>
      </c>
      <c r="H294" s="31">
        <v>305445.90000000002</v>
      </c>
      <c r="I294" s="33">
        <v>2</v>
      </c>
      <c r="J294" s="31">
        <v>0</v>
      </c>
      <c r="K294" s="31">
        <v>0.49369299999999999</v>
      </c>
      <c r="L294" s="31">
        <v>0.60429999999999995</v>
      </c>
      <c r="M294" s="31"/>
      <c r="N294" s="109">
        <f t="shared" si="64"/>
        <v>42.392818831312447</v>
      </c>
    </row>
    <row r="295" spans="1:14" ht="14.25" thickBot="1">
      <c r="A295" s="266"/>
      <c r="B295" s="201" t="s">
        <v>24</v>
      </c>
      <c r="C295" s="31">
        <v>1.9905660000000001</v>
      </c>
      <c r="D295" s="31">
        <v>35.176101000000003</v>
      </c>
      <c r="E295" s="31">
        <v>5.2678690000000001</v>
      </c>
      <c r="F295" s="31">
        <f t="shared" si="62"/>
        <v>567.74821089894226</v>
      </c>
      <c r="G295" s="31">
        <v>63</v>
      </c>
      <c r="H295" s="31">
        <v>23559.652246000001</v>
      </c>
      <c r="I295" s="33">
        <v>0</v>
      </c>
      <c r="J295" s="31">
        <v>0</v>
      </c>
      <c r="K295" s="31">
        <v>0</v>
      </c>
      <c r="L295" s="31">
        <v>0</v>
      </c>
      <c r="M295" s="31"/>
      <c r="N295" s="109">
        <f t="shared" si="64"/>
        <v>2.4190463912482816</v>
      </c>
    </row>
    <row r="296" spans="1:14" ht="14.25" thickBot="1">
      <c r="A296" s="266"/>
      <c r="B296" s="201" t="s">
        <v>25</v>
      </c>
      <c r="C296" s="33">
        <v>0</v>
      </c>
      <c r="D296" s="33">
        <v>0</v>
      </c>
      <c r="E296" s="31">
        <v>0</v>
      </c>
      <c r="F296" s="31"/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1">
        <v>0</v>
      </c>
      <c r="M296" s="31"/>
      <c r="N296" s="109"/>
    </row>
    <row r="297" spans="1:14" ht="14.25" thickBot="1">
      <c r="A297" s="266"/>
      <c r="B297" s="201" t="s">
        <v>26</v>
      </c>
      <c r="C297" s="31">
        <v>7.6304249999999998</v>
      </c>
      <c r="D297" s="31">
        <v>134.19874899999999</v>
      </c>
      <c r="E297" s="31">
        <v>112.387517</v>
      </c>
      <c r="F297" s="31">
        <f>(D297-E297)/E297*100</f>
        <v>19.407166011150498</v>
      </c>
      <c r="G297" s="31">
        <v>2368</v>
      </c>
      <c r="H297" s="31">
        <v>621178.60477600002</v>
      </c>
      <c r="I297" s="33">
        <v>48376</v>
      </c>
      <c r="J297" s="31">
        <v>2.3755780000000399</v>
      </c>
      <c r="K297" s="31">
        <v>39.18047</v>
      </c>
      <c r="L297" s="31">
        <v>36.593448000000002</v>
      </c>
      <c r="M297" s="31">
        <f>(K297-L297)/L297*100</f>
        <v>7.0696317001885074</v>
      </c>
      <c r="N297" s="109">
        <f>D297/D401*100</f>
        <v>7.1773580136223867</v>
      </c>
    </row>
    <row r="298" spans="1:14" ht="14.25" thickBot="1">
      <c r="A298" s="266"/>
      <c r="B298" s="201" t="s">
        <v>27</v>
      </c>
      <c r="C298" s="31">
        <v>0</v>
      </c>
      <c r="D298" s="31">
        <v>0</v>
      </c>
      <c r="E298" s="31">
        <v>0</v>
      </c>
      <c r="F298" s="31"/>
      <c r="G298" s="31">
        <v>0</v>
      </c>
      <c r="H298" s="31">
        <v>0</v>
      </c>
      <c r="I298" s="33">
        <v>0</v>
      </c>
      <c r="J298" s="31">
        <v>0</v>
      </c>
      <c r="K298" s="31">
        <v>0</v>
      </c>
      <c r="L298" s="31">
        <v>0</v>
      </c>
      <c r="M298" s="31"/>
      <c r="N298" s="109">
        <f>D298/D402*100</f>
        <v>0</v>
      </c>
    </row>
    <row r="299" spans="1:14" ht="14.25" thickBot="1">
      <c r="A299" s="266"/>
      <c r="B299" s="14" t="s">
        <v>28</v>
      </c>
      <c r="C299" s="34">
        <v>0</v>
      </c>
      <c r="D299" s="34">
        <v>0</v>
      </c>
      <c r="E299" s="34">
        <v>0</v>
      </c>
      <c r="F299" s="31"/>
      <c r="G299" s="34">
        <v>0</v>
      </c>
      <c r="H299" s="34">
        <v>0</v>
      </c>
      <c r="I299" s="33">
        <v>0</v>
      </c>
      <c r="J299" s="31">
        <v>0</v>
      </c>
      <c r="K299" s="31">
        <v>0</v>
      </c>
      <c r="L299" s="34">
        <v>0</v>
      </c>
      <c r="M299" s="31"/>
      <c r="N299" s="109"/>
    </row>
    <row r="300" spans="1:14" ht="14.25" thickBot="1">
      <c r="A300" s="266"/>
      <c r="B300" s="14" t="s">
        <v>29</v>
      </c>
      <c r="C300" s="41">
        <v>0</v>
      </c>
      <c r="D300" s="41">
        <v>0</v>
      </c>
      <c r="E300" s="41">
        <v>0</v>
      </c>
      <c r="F300" s="31"/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1"/>
      <c r="N300" s="109"/>
    </row>
    <row r="301" spans="1:14" ht="14.25" thickBot="1">
      <c r="A301" s="266"/>
      <c r="B301" s="14" t="s">
        <v>30</v>
      </c>
      <c r="C301" s="34">
        <v>0</v>
      </c>
      <c r="D301" s="34">
        <v>0</v>
      </c>
      <c r="E301" s="34">
        <v>0</v>
      </c>
      <c r="F301" s="31"/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1"/>
      <c r="N301" s="109"/>
    </row>
    <row r="302" spans="1:14" ht="14.25" thickBot="1">
      <c r="A302" s="267"/>
      <c r="B302" s="15" t="s">
        <v>31</v>
      </c>
      <c r="C302" s="16">
        <f t="shared" ref="C302:L302" si="65">C290+C292+C293+C294+C295+C296+C297+C298</f>
        <v>35.613787000000002</v>
      </c>
      <c r="D302" s="16">
        <f t="shared" si="65"/>
        <v>467.97378100000003</v>
      </c>
      <c r="E302" s="16">
        <f t="shared" si="65"/>
        <v>323.704206</v>
      </c>
      <c r="F302" s="16">
        <f>(D302-E302)/E302*100</f>
        <v>44.568335018791828</v>
      </c>
      <c r="G302" s="16">
        <f t="shared" si="65"/>
        <v>5108</v>
      </c>
      <c r="H302" s="16">
        <f t="shared" si="65"/>
        <v>1204094.002082</v>
      </c>
      <c r="I302" s="16">
        <f t="shared" si="65"/>
        <v>48570</v>
      </c>
      <c r="J302" s="16">
        <f t="shared" si="65"/>
        <v>56.964164000000039</v>
      </c>
      <c r="K302" s="16">
        <f t="shared" si="65"/>
        <v>191.04489799999999</v>
      </c>
      <c r="L302" s="16">
        <f t="shared" si="65"/>
        <v>143.97553600000001</v>
      </c>
      <c r="M302" s="16">
        <f t="shared" ref="M302:M304" si="66">(K302-L302)/L302*100</f>
        <v>32.692611055811582</v>
      </c>
      <c r="N302" s="110">
        <f>D302/D406*100</f>
        <v>1.7381853247890033</v>
      </c>
    </row>
    <row r="303" spans="1:14" ht="14.25" thickTop="1">
      <c r="A303" s="264" t="s">
        <v>99</v>
      </c>
      <c r="B303" s="201" t="s">
        <v>19</v>
      </c>
      <c r="C303" s="28">
        <v>13.035499999999999</v>
      </c>
      <c r="D303" s="28">
        <v>234.763284</v>
      </c>
      <c r="E303" s="28">
        <v>319.01771099999996</v>
      </c>
      <c r="F303" s="31">
        <f>(D303-E303)/E303*100</f>
        <v>-26.410579756181619</v>
      </c>
      <c r="G303" s="28">
        <v>2418</v>
      </c>
      <c r="H303" s="28">
        <v>288888.59136999998</v>
      </c>
      <c r="I303" s="28">
        <v>661</v>
      </c>
      <c r="J303" s="28">
        <v>8.3634000000000128</v>
      </c>
      <c r="K303" s="28">
        <v>197.95672500000001</v>
      </c>
      <c r="L303" s="28">
        <v>117.89672899999999</v>
      </c>
      <c r="M303" s="31">
        <f t="shared" si="66"/>
        <v>67.906884846652545</v>
      </c>
      <c r="N303" s="109">
        <f>D303/D394*100</f>
        <v>1.562483122934136</v>
      </c>
    </row>
    <row r="304" spans="1:14">
      <c r="A304" s="264"/>
      <c r="B304" s="201" t="s">
        <v>20</v>
      </c>
      <c r="C304" s="28">
        <v>5.5326500000000003</v>
      </c>
      <c r="D304" s="28">
        <v>74.205134999999999</v>
      </c>
      <c r="E304" s="28">
        <v>150.41914599999998</v>
      </c>
      <c r="F304" s="31">
        <f>(D304-E304)/E304*100</f>
        <v>-50.66775940876569</v>
      </c>
      <c r="G304" s="28">
        <v>912</v>
      </c>
      <c r="H304" s="28">
        <v>18240</v>
      </c>
      <c r="I304" s="28">
        <v>369</v>
      </c>
      <c r="J304" s="28">
        <v>2.4190000000000111</v>
      </c>
      <c r="K304" s="28">
        <v>130.82927100000001</v>
      </c>
      <c r="L304" s="28">
        <v>71.091135999999992</v>
      </c>
      <c r="M304" s="31">
        <f t="shared" si="66"/>
        <v>84.030356470882708</v>
      </c>
      <c r="N304" s="109">
        <f>D304/D395*100</f>
        <v>1.5290760751270707</v>
      </c>
    </row>
    <row r="305" spans="1:14">
      <c r="A305" s="264"/>
      <c r="B305" s="201" t="s">
        <v>21</v>
      </c>
      <c r="C305" s="28">
        <v>0</v>
      </c>
      <c r="D305" s="28">
        <v>5.2001210000000002</v>
      </c>
      <c r="E305" s="28">
        <v>6.344849</v>
      </c>
      <c r="F305" s="31"/>
      <c r="G305" s="28">
        <v>7</v>
      </c>
      <c r="H305" s="28">
        <v>5292.0608000000002</v>
      </c>
      <c r="I305" s="28">
        <v>2</v>
      </c>
      <c r="J305" s="28"/>
      <c r="K305" s="28">
        <v>0.71020000000000005</v>
      </c>
      <c r="L305" s="31"/>
      <c r="M305" s="31"/>
      <c r="N305" s="109"/>
    </row>
    <row r="306" spans="1:14">
      <c r="A306" s="264"/>
      <c r="B306" s="201" t="s">
        <v>22</v>
      </c>
      <c r="C306" s="28">
        <v>0</v>
      </c>
      <c r="D306" s="28">
        <v>0</v>
      </c>
      <c r="E306" s="28">
        <v>5.5659999999999998E-3</v>
      </c>
      <c r="F306" s="31"/>
      <c r="G306" s="28">
        <v>0</v>
      </c>
      <c r="H306" s="28">
        <v>0</v>
      </c>
      <c r="I306" s="28">
        <v>0</v>
      </c>
      <c r="J306" s="28"/>
      <c r="K306" s="28">
        <v>0</v>
      </c>
      <c r="L306" s="31"/>
      <c r="M306" s="31"/>
      <c r="N306" s="109"/>
    </row>
    <row r="307" spans="1:14">
      <c r="A307" s="264"/>
      <c r="B307" s="201" t="s">
        <v>23</v>
      </c>
      <c r="C307" s="28">
        <v>0</v>
      </c>
      <c r="D307" s="28">
        <v>0</v>
      </c>
      <c r="E307" s="28">
        <v>0.37735799999999997</v>
      </c>
      <c r="F307" s="31"/>
      <c r="G307" s="28">
        <v>0</v>
      </c>
      <c r="H307" s="28">
        <v>0</v>
      </c>
      <c r="I307" s="28">
        <v>0</v>
      </c>
      <c r="J307" s="28"/>
      <c r="K307" s="28">
        <v>0</v>
      </c>
      <c r="L307" s="31"/>
      <c r="M307" s="31"/>
      <c r="N307" s="109"/>
    </row>
    <row r="308" spans="1:14">
      <c r="A308" s="264"/>
      <c r="B308" s="201" t="s">
        <v>24</v>
      </c>
      <c r="C308" s="28">
        <v>7.1082830000000001</v>
      </c>
      <c r="D308" s="28">
        <v>52.906410000000001</v>
      </c>
      <c r="E308" s="28">
        <v>22.631833</v>
      </c>
      <c r="F308" s="31"/>
      <c r="G308" s="28">
        <v>477</v>
      </c>
      <c r="H308" s="28">
        <v>138497.22440000001</v>
      </c>
      <c r="I308" s="28">
        <v>6</v>
      </c>
      <c r="J308" s="28">
        <v>0</v>
      </c>
      <c r="K308" s="28">
        <v>11.541399999999999</v>
      </c>
      <c r="L308" s="31">
        <v>0.3634</v>
      </c>
      <c r="M308" s="31"/>
      <c r="N308" s="109">
        <f>D308/D399*100</f>
        <v>3.6383526469975171</v>
      </c>
    </row>
    <row r="309" spans="1:14">
      <c r="A309" s="264"/>
      <c r="B309" s="201" t="s">
        <v>25</v>
      </c>
      <c r="C309" s="28">
        <v>0</v>
      </c>
      <c r="D309" s="28">
        <v>0.04</v>
      </c>
      <c r="E309" s="28">
        <v>24.05</v>
      </c>
      <c r="F309" s="31"/>
      <c r="G309" s="28">
        <v>2</v>
      </c>
      <c r="H309" s="28">
        <v>0.8</v>
      </c>
      <c r="I309" s="28">
        <v>0</v>
      </c>
      <c r="J309" s="28">
        <v>0</v>
      </c>
      <c r="K309" s="28">
        <v>0</v>
      </c>
      <c r="L309" s="28"/>
      <c r="M309" s="31"/>
      <c r="N309" s="109"/>
    </row>
    <row r="310" spans="1:14">
      <c r="A310" s="264"/>
      <c r="B310" s="201" t="s">
        <v>26</v>
      </c>
      <c r="C310" s="28">
        <v>1.1560729999999999</v>
      </c>
      <c r="D310" s="28">
        <v>51.343305000000001</v>
      </c>
      <c r="E310" s="28">
        <v>49.444713</v>
      </c>
      <c r="F310" s="31">
        <f>(D310-E310)/E310*100</f>
        <v>3.8398281328885475</v>
      </c>
      <c r="G310" s="28">
        <v>1853</v>
      </c>
      <c r="H310" s="28">
        <v>281257.81</v>
      </c>
      <c r="I310" s="28">
        <v>77</v>
      </c>
      <c r="J310" s="28">
        <v>0.57540000000000013</v>
      </c>
      <c r="K310" s="28">
        <v>12.293519</v>
      </c>
      <c r="L310" s="31">
        <v>38.287284</v>
      </c>
      <c r="M310" s="31"/>
      <c r="N310" s="109">
        <f>D310/D401*100</f>
        <v>2.7459963996207475</v>
      </c>
    </row>
    <row r="311" spans="1:14">
      <c r="A311" s="264"/>
      <c r="B311" s="201" t="s">
        <v>27</v>
      </c>
      <c r="C311" s="28">
        <v>0</v>
      </c>
      <c r="D311" s="28">
        <v>1.4150940000000001</v>
      </c>
      <c r="E311" s="28">
        <v>19.188913999999997</v>
      </c>
      <c r="F311" s="31"/>
      <c r="G311" s="28">
        <v>1</v>
      </c>
      <c r="H311" s="28">
        <v>1000</v>
      </c>
      <c r="I311" s="28"/>
      <c r="J311" s="28"/>
      <c r="K311" s="28"/>
      <c r="L311" s="31"/>
      <c r="M311" s="31"/>
      <c r="N311" s="109"/>
    </row>
    <row r="312" spans="1:14">
      <c r="A312" s="264"/>
      <c r="B312" s="14" t="s">
        <v>28</v>
      </c>
      <c r="C312" s="31">
        <v>0</v>
      </c>
      <c r="D312" s="31">
        <v>0</v>
      </c>
      <c r="E312" s="31">
        <v>0</v>
      </c>
      <c r="F312" s="31"/>
      <c r="G312" s="28">
        <v>0</v>
      </c>
      <c r="H312" s="28">
        <v>0</v>
      </c>
      <c r="I312" s="28"/>
      <c r="J312" s="28"/>
      <c r="K312" s="28"/>
      <c r="L312" s="34"/>
      <c r="M312" s="31"/>
      <c r="N312" s="109"/>
    </row>
    <row r="313" spans="1:14">
      <c r="A313" s="264"/>
      <c r="B313" s="14" t="s">
        <v>29</v>
      </c>
      <c r="C313" s="31">
        <v>0</v>
      </c>
      <c r="D313" s="31">
        <v>1.4150940000000001</v>
      </c>
      <c r="E313" s="31">
        <v>0.45283000000000001</v>
      </c>
      <c r="F313" s="31"/>
      <c r="G313" s="31">
        <v>1</v>
      </c>
      <c r="H313" s="31">
        <v>1000</v>
      </c>
      <c r="I313" s="31"/>
      <c r="J313" s="31"/>
      <c r="K313" s="31"/>
      <c r="L313" s="31"/>
      <c r="M313" s="31"/>
      <c r="N313" s="109"/>
    </row>
    <row r="314" spans="1:14">
      <c r="A314" s="264"/>
      <c r="B314" s="14" t="s">
        <v>30</v>
      </c>
      <c r="C314" s="31">
        <v>0</v>
      </c>
      <c r="D314" s="31">
        <v>0</v>
      </c>
      <c r="E314" s="31">
        <v>18.736083999999998</v>
      </c>
      <c r="F314" s="31"/>
      <c r="G314" s="31">
        <v>0</v>
      </c>
      <c r="H314" s="31">
        <v>0</v>
      </c>
      <c r="I314" s="31"/>
      <c r="J314" s="31"/>
      <c r="K314" s="31"/>
      <c r="L314" s="31"/>
      <c r="M314" s="31"/>
      <c r="N314" s="109"/>
    </row>
    <row r="315" spans="1:14" ht="14.25" thickBot="1">
      <c r="A315" s="265"/>
      <c r="B315" s="15" t="s">
        <v>31</v>
      </c>
      <c r="C315" s="16">
        <f t="shared" ref="C315:L315" si="67">C303+C305+C306+C307+C308+C309+C310+C311</f>
        <v>21.299855999999998</v>
      </c>
      <c r="D315" s="16">
        <f t="shared" si="67"/>
        <v>345.66821400000003</v>
      </c>
      <c r="E315" s="16">
        <f t="shared" si="67"/>
        <v>441.06094399999995</v>
      </c>
      <c r="F315" s="16">
        <f>(D315-E315)/E315*100</f>
        <v>-21.628015651279231</v>
      </c>
      <c r="G315" s="16">
        <f t="shared" si="67"/>
        <v>4758</v>
      </c>
      <c r="H315" s="16">
        <f t="shared" si="67"/>
        <v>714936.48656999995</v>
      </c>
      <c r="I315" s="16">
        <f t="shared" si="67"/>
        <v>746</v>
      </c>
      <c r="J315" s="16">
        <f t="shared" si="67"/>
        <v>8.938800000000013</v>
      </c>
      <c r="K315" s="16">
        <f t="shared" si="67"/>
        <v>222.50184400000001</v>
      </c>
      <c r="L315" s="16">
        <f t="shared" si="67"/>
        <v>156.54741300000001</v>
      </c>
      <c r="M315" s="16">
        <f t="shared" ref="M315:M317" si="68">(K315-L315)/L315*100</f>
        <v>42.130642554917209</v>
      </c>
      <c r="N315" s="110">
        <f>D315/D406*100</f>
        <v>1.2839082897698169</v>
      </c>
    </row>
    <row r="316" spans="1:14" ht="14.25" thickTop="1">
      <c r="A316" s="264" t="s">
        <v>40</v>
      </c>
      <c r="B316" s="201" t="s">
        <v>19</v>
      </c>
      <c r="C316" s="34">
        <v>41.392784999999996</v>
      </c>
      <c r="D316" s="34">
        <v>569.51051799999993</v>
      </c>
      <c r="E316" s="34">
        <v>614.29394400000001</v>
      </c>
      <c r="F316" s="34">
        <f>(D316-E316)/E316*100</f>
        <v>-7.2902274940871106</v>
      </c>
      <c r="G316" s="34">
        <v>4905</v>
      </c>
      <c r="H316" s="34">
        <v>525092.24684599997</v>
      </c>
      <c r="I316" s="31">
        <v>504</v>
      </c>
      <c r="J316" s="34">
        <v>19.62</v>
      </c>
      <c r="K316" s="34">
        <v>528.20000000000005</v>
      </c>
      <c r="L316" s="34">
        <v>307.39999999999998</v>
      </c>
      <c r="M316" s="31">
        <f t="shared" si="68"/>
        <v>71.828236824983762</v>
      </c>
      <c r="N316" s="109">
        <f>D316/D394*100</f>
        <v>3.7904162761178508</v>
      </c>
    </row>
    <row r="317" spans="1:14">
      <c r="A317" s="264"/>
      <c r="B317" s="201" t="s">
        <v>20</v>
      </c>
      <c r="C317" s="34">
        <v>17.167270000000002</v>
      </c>
      <c r="D317" s="34">
        <v>214.57909799999999</v>
      </c>
      <c r="E317" s="34">
        <v>218.467658</v>
      </c>
      <c r="F317" s="31">
        <f>(D317-E317)/E317*100</f>
        <v>-1.7799247886842877</v>
      </c>
      <c r="G317" s="34">
        <v>2614</v>
      </c>
      <c r="H317" s="34">
        <v>52280</v>
      </c>
      <c r="I317" s="31">
        <v>269</v>
      </c>
      <c r="J317" s="34">
        <v>7.88</v>
      </c>
      <c r="K317" s="34">
        <v>187.81</v>
      </c>
      <c r="L317" s="34">
        <v>115.04</v>
      </c>
      <c r="M317" s="31">
        <f t="shared" si="68"/>
        <v>63.256258692628641</v>
      </c>
      <c r="N317" s="109">
        <f>D317/D395*100</f>
        <v>4.4216315349894186</v>
      </c>
    </row>
    <row r="318" spans="1:14">
      <c r="A318" s="264"/>
      <c r="B318" s="201" t="s">
        <v>21</v>
      </c>
      <c r="C318" s="34">
        <v>0.141509</v>
      </c>
      <c r="D318" s="34">
        <v>14.205451</v>
      </c>
      <c r="E318" s="34">
        <v>15.119807999999999</v>
      </c>
      <c r="F318" s="31">
        <f>(D318-E318)/E318*100</f>
        <v>-6.0474114486109816</v>
      </c>
      <c r="G318" s="34">
        <v>11</v>
      </c>
      <c r="H318" s="34">
        <v>65466.774566</v>
      </c>
      <c r="I318" s="31">
        <v>2</v>
      </c>
      <c r="J318" s="34"/>
      <c r="K318" s="34">
        <v>3.6</v>
      </c>
      <c r="L318" s="34">
        <v>1.59</v>
      </c>
      <c r="M318" s="31"/>
      <c r="N318" s="109">
        <f>D318/D396*100</f>
        <v>3.8571223652186721</v>
      </c>
    </row>
    <row r="319" spans="1:14">
      <c r="A319" s="264"/>
      <c r="B319" s="201" t="s">
        <v>22</v>
      </c>
      <c r="C319" s="34">
        <v>0.67830200000000007</v>
      </c>
      <c r="D319" s="34">
        <v>34.808436999999998</v>
      </c>
      <c r="E319" s="34">
        <v>40.194086999999996</v>
      </c>
      <c r="F319" s="31">
        <f>(D319-E319)/E319*100</f>
        <v>-13.399110172598268</v>
      </c>
      <c r="G319" s="34">
        <v>1030</v>
      </c>
      <c r="H319" s="34">
        <v>45128.22</v>
      </c>
      <c r="I319" s="31">
        <v>45</v>
      </c>
      <c r="J319" s="34">
        <v>1.24</v>
      </c>
      <c r="K319" s="34">
        <v>9.17</v>
      </c>
      <c r="L319" s="34">
        <v>13.3</v>
      </c>
      <c r="M319" s="31">
        <f>(K319-L319)/L319*100</f>
        <v>-31.05263157894737</v>
      </c>
      <c r="N319" s="109">
        <f>D319/D397*100</f>
        <v>6.5523746189501173</v>
      </c>
    </row>
    <row r="320" spans="1:14">
      <c r="A320" s="264"/>
      <c r="B320" s="201" t="s">
        <v>23</v>
      </c>
      <c r="C320" s="34">
        <v>8.490000000000001E-3</v>
      </c>
      <c r="D320" s="34">
        <v>2.3678000000000001E-2</v>
      </c>
      <c r="E320" s="34">
        <v>3.1566139999999998</v>
      </c>
      <c r="F320" s="31"/>
      <c r="G320" s="34">
        <v>8</v>
      </c>
      <c r="H320" s="34">
        <v>0.85</v>
      </c>
      <c r="I320" s="31">
        <v>1</v>
      </c>
      <c r="J320" s="34"/>
      <c r="K320" s="34"/>
      <c r="L320" s="34"/>
      <c r="M320" s="31"/>
      <c r="N320" s="109"/>
    </row>
    <row r="321" spans="1:14">
      <c r="A321" s="264"/>
      <c r="B321" s="201" t="s">
        <v>24</v>
      </c>
      <c r="C321" s="34">
        <v>1.832077</v>
      </c>
      <c r="D321" s="34">
        <v>119.63805900000001</v>
      </c>
      <c r="E321" s="34">
        <v>119.91992399999999</v>
      </c>
      <c r="F321" s="31">
        <f>(D321-E321)/E321*100</f>
        <v>-0.23504434509146457</v>
      </c>
      <c r="G321" s="34">
        <v>111</v>
      </c>
      <c r="H321" s="34">
        <v>107394.0197</v>
      </c>
      <c r="I321" s="31">
        <v>235</v>
      </c>
      <c r="J321" s="34">
        <v>3.84</v>
      </c>
      <c r="K321" s="34">
        <v>70.709999999999994</v>
      </c>
      <c r="L321" s="34">
        <v>49.42</v>
      </c>
      <c r="M321" s="31"/>
      <c r="N321" s="109">
        <f>D321/D399*100</f>
        <v>8.2274614483253554</v>
      </c>
    </row>
    <row r="322" spans="1:14">
      <c r="A322" s="264"/>
      <c r="B322" s="201" t="s">
        <v>25</v>
      </c>
      <c r="C322" s="34">
        <v>0</v>
      </c>
      <c r="D322" s="34">
        <v>52.141399999999997</v>
      </c>
      <c r="E322" s="34">
        <v>30.593</v>
      </c>
      <c r="F322" s="31"/>
      <c r="G322" s="34">
        <v>9</v>
      </c>
      <c r="H322" s="34">
        <v>2050.62</v>
      </c>
      <c r="I322" s="31">
        <v>5</v>
      </c>
      <c r="J322" s="34">
        <v>22.02</v>
      </c>
      <c r="K322" s="34">
        <v>22.02</v>
      </c>
      <c r="L322" s="34"/>
      <c r="M322" s="31"/>
      <c r="N322" s="109">
        <f>D322/D400*100</f>
        <v>0.68892517508604478</v>
      </c>
    </row>
    <row r="323" spans="1:14">
      <c r="A323" s="264"/>
      <c r="B323" s="201" t="s">
        <v>26</v>
      </c>
      <c r="C323" s="34">
        <v>6.4820719999999996</v>
      </c>
      <c r="D323" s="34">
        <v>107.871998</v>
      </c>
      <c r="E323" s="34">
        <v>104.28173299999999</v>
      </c>
      <c r="F323" s="31">
        <f>(D323-E323)/E323*100</f>
        <v>3.4428512997573759</v>
      </c>
      <c r="G323" s="34">
        <v>1960</v>
      </c>
      <c r="H323" s="34">
        <v>461384.228</v>
      </c>
      <c r="I323" s="31">
        <v>112</v>
      </c>
      <c r="J323" s="34">
        <v>0.34</v>
      </c>
      <c r="K323" s="34">
        <v>33.479999999999997</v>
      </c>
      <c r="L323" s="34">
        <v>23.13</v>
      </c>
      <c r="M323" s="31">
        <f>(K323-L323)/L323*100</f>
        <v>44.747081712062247</v>
      </c>
      <c r="N323" s="109">
        <f>D323/D401*100</f>
        <v>5.7693231498809148</v>
      </c>
    </row>
    <row r="324" spans="1:14">
      <c r="A324" s="264"/>
      <c r="B324" s="201" t="s">
        <v>27</v>
      </c>
      <c r="C324" s="34">
        <v>0</v>
      </c>
      <c r="D324" s="34">
        <v>8.8525700000000001</v>
      </c>
      <c r="E324" s="31">
        <v>8.5671679999999988</v>
      </c>
      <c r="F324" s="31">
        <f>(D324-E324)/E324*100</f>
        <v>3.3313459010025399</v>
      </c>
      <c r="G324" s="34">
        <v>9</v>
      </c>
      <c r="H324" s="34">
        <v>1211.723845</v>
      </c>
      <c r="I324" s="31"/>
      <c r="J324" s="31"/>
      <c r="K324" s="31"/>
      <c r="L324" s="31"/>
      <c r="M324" s="31"/>
      <c r="N324" s="109">
        <f>D324/D402*100</f>
        <v>29.107999837700145</v>
      </c>
    </row>
    <row r="325" spans="1:14">
      <c r="A325" s="264"/>
      <c r="B325" s="14" t="s">
        <v>28</v>
      </c>
      <c r="C325" s="34">
        <v>0</v>
      </c>
      <c r="D325" s="34">
        <v>0</v>
      </c>
      <c r="E325" s="34">
        <v>0</v>
      </c>
      <c r="F325" s="31"/>
      <c r="G325" s="34">
        <v>0</v>
      </c>
      <c r="H325" s="34">
        <v>0</v>
      </c>
      <c r="I325" s="34"/>
      <c r="J325" s="34"/>
      <c r="K325" s="34"/>
      <c r="L325" s="34"/>
      <c r="M325" s="31"/>
      <c r="N325" s="109"/>
    </row>
    <row r="326" spans="1:14">
      <c r="A326" s="264"/>
      <c r="B326" s="14" t="s">
        <v>29</v>
      </c>
      <c r="C326" s="31">
        <v>0</v>
      </c>
      <c r="D326" s="31">
        <v>0</v>
      </c>
      <c r="E326" s="31">
        <v>0</v>
      </c>
      <c r="F326" s="31"/>
      <c r="G326" s="34">
        <v>0</v>
      </c>
      <c r="H326" s="34">
        <v>0</v>
      </c>
      <c r="I326" s="34"/>
      <c r="J326" s="34"/>
      <c r="K326" s="34"/>
      <c r="L326" s="34"/>
      <c r="M326" s="31"/>
      <c r="N326" s="109"/>
    </row>
    <row r="327" spans="1:14">
      <c r="A327" s="264"/>
      <c r="B327" s="14" t="s">
        <v>30</v>
      </c>
      <c r="C327" s="31">
        <v>0</v>
      </c>
      <c r="D327" s="31">
        <v>7.9805000000000001</v>
      </c>
      <c r="E327" s="31">
        <v>7.9095289999999991</v>
      </c>
      <c r="F327" s="31"/>
      <c r="G327" s="31">
        <v>3</v>
      </c>
      <c r="H327" s="31">
        <v>244.14384500000003</v>
      </c>
      <c r="I327" s="31"/>
      <c r="J327" s="31"/>
      <c r="K327" s="31"/>
      <c r="L327" s="31"/>
      <c r="M327" s="31"/>
      <c r="N327" s="109"/>
    </row>
    <row r="328" spans="1:14" ht="14.25" thickBot="1">
      <c r="A328" s="265"/>
      <c r="B328" s="15" t="s">
        <v>31</v>
      </c>
      <c r="C328" s="16">
        <f t="shared" ref="C328:L328" si="69">C316+C318+C319+C320+C321+C322+C323+C324</f>
        <v>50.535235</v>
      </c>
      <c r="D328" s="16">
        <f t="shared" si="69"/>
        <v>907.05211099999997</v>
      </c>
      <c r="E328" s="16">
        <f t="shared" si="69"/>
        <v>936.12627800000007</v>
      </c>
      <c r="F328" s="16">
        <f>(D328-E328)/E328*100</f>
        <v>-3.1057954127851222</v>
      </c>
      <c r="G328" s="16">
        <f t="shared" si="69"/>
        <v>8043</v>
      </c>
      <c r="H328" s="16">
        <f t="shared" si="69"/>
        <v>1207728.6829569999</v>
      </c>
      <c r="I328" s="16">
        <f t="shared" si="69"/>
        <v>904</v>
      </c>
      <c r="J328" s="16">
        <f t="shared" si="69"/>
        <v>47.06</v>
      </c>
      <c r="K328" s="16">
        <f t="shared" si="69"/>
        <v>667.18000000000006</v>
      </c>
      <c r="L328" s="16">
        <f t="shared" si="69"/>
        <v>394.84</v>
      </c>
      <c r="M328" s="16">
        <f t="shared" ref="M328:M330" si="70">(K328-L328)/L328*100</f>
        <v>68.974774592239925</v>
      </c>
      <c r="N328" s="110">
        <f>D328/D406*100</f>
        <v>3.3690448742449655</v>
      </c>
    </row>
    <row r="329" spans="1:14" ht="14.25" thickTop="1">
      <c r="A329" s="264" t="s">
        <v>41</v>
      </c>
      <c r="B329" s="201" t="s">
        <v>19</v>
      </c>
      <c r="C329" s="71">
        <v>20.54</v>
      </c>
      <c r="D329" s="106">
        <v>362.36</v>
      </c>
      <c r="E329" s="106">
        <v>330.23</v>
      </c>
      <c r="F329" s="111">
        <f>(D329-E329)/E329*100</f>
        <v>9.7295824122581216</v>
      </c>
      <c r="G329" s="72">
        <v>4181</v>
      </c>
      <c r="H329" s="72">
        <v>225711.27</v>
      </c>
      <c r="I329" s="72">
        <v>395</v>
      </c>
      <c r="J329" s="72">
        <v>7.95</v>
      </c>
      <c r="K329" s="107">
        <v>150.24</v>
      </c>
      <c r="L329" s="107">
        <v>127.6</v>
      </c>
      <c r="M329" s="34">
        <f t="shared" si="70"/>
        <v>17.742946708463965</v>
      </c>
      <c r="N329" s="109">
        <f>D329/D394*100</f>
        <v>2.4117118093577767</v>
      </c>
    </row>
    <row r="330" spans="1:14">
      <c r="A330" s="264"/>
      <c r="B330" s="201" t="s">
        <v>20</v>
      </c>
      <c r="C330" s="72">
        <v>10.16</v>
      </c>
      <c r="D330" s="107">
        <v>173.14</v>
      </c>
      <c r="E330" s="107">
        <v>159.44999999999999</v>
      </c>
      <c r="F330" s="117">
        <f>(D330-E330)/E330*100</f>
        <v>8.5857635622452175</v>
      </c>
      <c r="G330" s="72">
        <v>1625</v>
      </c>
      <c r="H330" s="72">
        <v>29260</v>
      </c>
      <c r="I330" s="72">
        <v>221</v>
      </c>
      <c r="J330" s="72">
        <v>4.42</v>
      </c>
      <c r="K330" s="107">
        <v>92.4</v>
      </c>
      <c r="L330" s="107">
        <v>76.73</v>
      </c>
      <c r="M330" s="31">
        <f t="shared" si="70"/>
        <v>20.422259872279422</v>
      </c>
      <c r="N330" s="109">
        <f>D330/D395*100</f>
        <v>3.5677346540438344</v>
      </c>
    </row>
    <row r="331" spans="1:14">
      <c r="A331" s="264"/>
      <c r="B331" s="201" t="s">
        <v>21</v>
      </c>
      <c r="C331" s="72"/>
      <c r="D331" s="107">
        <v>16.399999999999999</v>
      </c>
      <c r="E331" s="107">
        <v>10.14</v>
      </c>
      <c r="F331" s="31"/>
      <c r="G331" s="72">
        <v>1</v>
      </c>
      <c r="H331" s="72">
        <v>12066</v>
      </c>
      <c r="I331" s="72"/>
      <c r="J331" s="72"/>
      <c r="K331" s="72"/>
      <c r="L331" s="107"/>
      <c r="M331" s="31"/>
      <c r="N331" s="109"/>
    </row>
    <row r="332" spans="1:14">
      <c r="A332" s="264"/>
      <c r="B332" s="201" t="s">
        <v>22</v>
      </c>
      <c r="C332" s="72"/>
      <c r="D332" s="107"/>
      <c r="E332" s="107"/>
      <c r="F332" s="31"/>
      <c r="G332" s="72"/>
      <c r="H332" s="72"/>
      <c r="I332" s="72"/>
      <c r="J332" s="72"/>
      <c r="K332" s="72"/>
      <c r="L332" s="107"/>
      <c r="M332" s="31"/>
      <c r="N332" s="109"/>
    </row>
    <row r="333" spans="1:14">
      <c r="A333" s="264"/>
      <c r="B333" s="201" t="s">
        <v>23</v>
      </c>
      <c r="C333" s="72"/>
      <c r="D333" s="107"/>
      <c r="E333" s="107"/>
      <c r="F333" s="31"/>
      <c r="G333" s="72"/>
      <c r="H333" s="72"/>
      <c r="I333" s="72"/>
      <c r="J333" s="72"/>
      <c r="K333" s="72"/>
      <c r="L333" s="107"/>
      <c r="M333" s="31"/>
      <c r="N333" s="109"/>
    </row>
    <row r="334" spans="1:14">
      <c r="A334" s="264"/>
      <c r="B334" s="201" t="s">
        <v>24</v>
      </c>
      <c r="C334" s="72"/>
      <c r="D334" s="107">
        <v>0.24</v>
      </c>
      <c r="E334" s="107">
        <v>2.74</v>
      </c>
      <c r="F334" s="117">
        <f>(D334-E334)/E334*100</f>
        <v>-91.240875912408754</v>
      </c>
      <c r="G334" s="72">
        <v>2</v>
      </c>
      <c r="H334" s="72">
        <v>205.1</v>
      </c>
      <c r="I334" s="72">
        <v>1</v>
      </c>
      <c r="J334" s="72"/>
      <c r="K334" s="72">
        <v>27.66</v>
      </c>
      <c r="L334" s="107">
        <v>1.1100000000000001</v>
      </c>
      <c r="M334" s="31">
        <f>(K334-L334)/L334*100</f>
        <v>2391.8918918918916</v>
      </c>
      <c r="N334" s="109">
        <f>D334/D399*100</f>
        <v>1.6504703972153922E-2</v>
      </c>
    </row>
    <row r="335" spans="1:14">
      <c r="A335" s="264"/>
      <c r="B335" s="201" t="s">
        <v>25</v>
      </c>
      <c r="C335" s="72"/>
      <c r="D335" s="107"/>
      <c r="E335" s="107"/>
      <c r="F335" s="31"/>
      <c r="G335" s="72"/>
      <c r="H335" s="72"/>
      <c r="I335" s="74"/>
      <c r="J335" s="74"/>
      <c r="K335" s="74"/>
      <c r="L335" s="138"/>
      <c r="M335" s="31"/>
      <c r="N335" s="109"/>
    </row>
    <row r="336" spans="1:14">
      <c r="A336" s="264"/>
      <c r="B336" s="201" t="s">
        <v>26</v>
      </c>
      <c r="C336" s="72">
        <v>0.25</v>
      </c>
      <c r="D336" s="107">
        <v>35.07</v>
      </c>
      <c r="E336" s="107">
        <v>46.86</v>
      </c>
      <c r="F336" s="117">
        <f>(D336-E336)/E336*100</f>
        <v>-25.160051216389245</v>
      </c>
      <c r="G336" s="72">
        <v>338</v>
      </c>
      <c r="H336" s="72">
        <v>30143.66</v>
      </c>
      <c r="I336" s="72">
        <v>40</v>
      </c>
      <c r="J336" s="72">
        <v>0.82</v>
      </c>
      <c r="K336" s="107">
        <v>9.09</v>
      </c>
      <c r="L336" s="107">
        <v>6.15</v>
      </c>
      <c r="M336" s="31">
        <f>(K336-L336)/L336*100</f>
        <v>47.804878048780473</v>
      </c>
      <c r="N336" s="109">
        <f>D336/D401*100</f>
        <v>1.8756504618216456</v>
      </c>
    </row>
    <row r="337" spans="1:14">
      <c r="A337" s="264"/>
      <c r="B337" s="201" t="s">
        <v>27</v>
      </c>
      <c r="C337" s="72"/>
      <c r="D337" s="107"/>
      <c r="E337" s="107"/>
      <c r="F337" s="31"/>
      <c r="G337" s="72"/>
      <c r="H337" s="72"/>
      <c r="I337" s="72"/>
      <c r="J337" s="72"/>
      <c r="K337" s="72"/>
      <c r="L337" s="107"/>
      <c r="M337" s="31"/>
      <c r="N337" s="109"/>
    </row>
    <row r="338" spans="1:14">
      <c r="A338" s="264"/>
      <c r="B338" s="14" t="s">
        <v>28</v>
      </c>
      <c r="C338" s="72"/>
      <c r="D338" s="107"/>
      <c r="E338" s="107"/>
      <c r="F338" s="31"/>
      <c r="G338" s="72"/>
      <c r="H338" s="72"/>
      <c r="I338" s="75"/>
      <c r="J338" s="75"/>
      <c r="K338" s="75"/>
      <c r="L338" s="131"/>
      <c r="M338" s="31"/>
      <c r="N338" s="109"/>
    </row>
    <row r="339" spans="1:14">
      <c r="A339" s="264"/>
      <c r="B339" s="14" t="s">
        <v>29</v>
      </c>
      <c r="C339" s="72"/>
      <c r="D339" s="107"/>
      <c r="E339" s="107"/>
      <c r="F339" s="31"/>
      <c r="G339" s="72"/>
      <c r="H339" s="72"/>
      <c r="I339" s="75"/>
      <c r="J339" s="75"/>
      <c r="K339" s="75"/>
      <c r="L339" s="131"/>
      <c r="M339" s="31"/>
      <c r="N339" s="109"/>
    </row>
    <row r="340" spans="1:14">
      <c r="A340" s="264"/>
      <c r="B340" s="14" t="s">
        <v>30</v>
      </c>
      <c r="C340" s="72"/>
      <c r="D340" s="107"/>
      <c r="E340" s="107"/>
      <c r="F340" s="31"/>
      <c r="G340" s="72"/>
      <c r="H340" s="72"/>
      <c r="I340" s="75"/>
      <c r="J340" s="75"/>
      <c r="K340" s="75"/>
      <c r="L340" s="131"/>
      <c r="M340" s="31"/>
      <c r="N340" s="109"/>
    </row>
    <row r="341" spans="1:14" ht="14.25" thickBot="1">
      <c r="A341" s="265"/>
      <c r="B341" s="15" t="s">
        <v>31</v>
      </c>
      <c r="C341" s="16">
        <f t="shared" ref="C341:L341" si="71">C329+C331+C332+C333+C334+C335+C336+C337</f>
        <v>20.79</v>
      </c>
      <c r="D341" s="16">
        <f t="shared" si="71"/>
        <v>414.07</v>
      </c>
      <c r="E341" s="16">
        <f t="shared" si="71"/>
        <v>389.97</v>
      </c>
      <c r="F341" s="16">
        <f>(D341-E341)/E341*100</f>
        <v>6.1799625612226485</v>
      </c>
      <c r="G341" s="16">
        <f t="shared" si="71"/>
        <v>4522</v>
      </c>
      <c r="H341" s="16">
        <f t="shared" si="71"/>
        <v>268126.02999999997</v>
      </c>
      <c r="I341" s="16">
        <f t="shared" si="71"/>
        <v>436</v>
      </c>
      <c r="J341" s="16">
        <f t="shared" si="71"/>
        <v>8.77</v>
      </c>
      <c r="K341" s="16">
        <f t="shared" si="71"/>
        <v>186.99</v>
      </c>
      <c r="L341" s="16">
        <f t="shared" si="71"/>
        <v>134.86000000000001</v>
      </c>
      <c r="M341" s="16">
        <f t="shared" ref="M341:M343" si="72">(K341-L341)/L341*100</f>
        <v>38.654901379208063</v>
      </c>
      <c r="N341" s="110">
        <f>D341/D406*100</f>
        <v>1.5379716271655455</v>
      </c>
    </row>
    <row r="342" spans="1:14" ht="14.25" thickTop="1">
      <c r="A342" s="263" t="s">
        <v>67</v>
      </c>
      <c r="B342" s="18" t="s">
        <v>19</v>
      </c>
      <c r="C342" s="32">
        <v>69.215785999999994</v>
      </c>
      <c r="D342" s="32">
        <v>814.05023800000004</v>
      </c>
      <c r="E342" s="32">
        <v>628.324164</v>
      </c>
      <c r="F342" s="111">
        <f>(D342-E342)/E342*100</f>
        <v>29.558957722975627</v>
      </c>
      <c r="G342" s="31">
        <v>6609</v>
      </c>
      <c r="H342" s="31">
        <v>672231.54953399999</v>
      </c>
      <c r="I342" s="31">
        <v>750</v>
      </c>
      <c r="J342" s="34">
        <v>48.852817999999999</v>
      </c>
      <c r="K342" s="31">
        <v>233.495554</v>
      </c>
      <c r="L342" s="31">
        <v>184.94573</v>
      </c>
      <c r="M342" s="111">
        <f t="shared" si="72"/>
        <v>26.250848830086536</v>
      </c>
      <c r="N342" s="112">
        <f>D342/D394*100</f>
        <v>5.4179671387435384</v>
      </c>
    </row>
    <row r="343" spans="1:14">
      <c r="A343" s="264"/>
      <c r="B343" s="201" t="s">
        <v>20</v>
      </c>
      <c r="C343" s="32">
        <v>25.479061999999999</v>
      </c>
      <c r="D343" s="32">
        <v>288.91231399999998</v>
      </c>
      <c r="E343" s="31">
        <v>245.986638</v>
      </c>
      <c r="F343" s="31">
        <f>(D343-E343)/E343*100</f>
        <v>17.450409643795357</v>
      </c>
      <c r="G343" s="31">
        <v>3368</v>
      </c>
      <c r="H343" s="31">
        <v>67360</v>
      </c>
      <c r="I343" s="31">
        <v>357</v>
      </c>
      <c r="J343" s="34">
        <v>29.794799999999999</v>
      </c>
      <c r="K343" s="31">
        <v>105.83920999999999</v>
      </c>
      <c r="L343" s="31">
        <v>102.885828</v>
      </c>
      <c r="M343" s="31">
        <f t="shared" si="72"/>
        <v>2.8705430644927992</v>
      </c>
      <c r="N343" s="109">
        <f>D343/D395*100</f>
        <v>5.9533468559419749</v>
      </c>
    </row>
    <row r="344" spans="1:14">
      <c r="A344" s="264"/>
      <c r="B344" s="201" t="s">
        <v>21</v>
      </c>
      <c r="C344" s="32">
        <v>0</v>
      </c>
      <c r="D344" s="32">
        <v>1.122077</v>
      </c>
      <c r="E344" s="31">
        <v>0.17452899999999999</v>
      </c>
      <c r="F344" s="31">
        <f>(D344-E344)/E344*100</f>
        <v>542.91722292570296</v>
      </c>
      <c r="G344" s="31">
        <v>18</v>
      </c>
      <c r="H344" s="31">
        <v>1458.785077</v>
      </c>
      <c r="I344" s="31">
        <v>0</v>
      </c>
      <c r="J344" s="34">
        <v>0</v>
      </c>
      <c r="K344" s="31">
        <v>0</v>
      </c>
      <c r="L344" s="31">
        <v>0</v>
      </c>
      <c r="M344" s="31"/>
      <c r="N344" s="109">
        <f>D344/D396*100</f>
        <v>0.30467095287558782</v>
      </c>
    </row>
    <row r="345" spans="1:14">
      <c r="A345" s="264"/>
      <c r="B345" s="201" t="s">
        <v>22</v>
      </c>
      <c r="C345" s="32">
        <v>0.73377000000000103</v>
      </c>
      <c r="D345" s="32">
        <v>8.5476240000000008</v>
      </c>
      <c r="E345" s="31">
        <v>-4.0018849999999997</v>
      </c>
      <c r="F345" s="31">
        <f>(D345-E345)/E345*100</f>
        <v>-313.58994573807092</v>
      </c>
      <c r="G345" s="31">
        <v>243</v>
      </c>
      <c r="H345" s="31">
        <v>57936.641624000004</v>
      </c>
      <c r="I345" s="31">
        <v>3</v>
      </c>
      <c r="J345" s="34">
        <v>0.189</v>
      </c>
      <c r="K345" s="31">
        <v>0.189</v>
      </c>
      <c r="L345" s="31">
        <v>0.06</v>
      </c>
      <c r="M345" s="31"/>
      <c r="N345" s="109">
        <f>D345/D397*100</f>
        <v>1.609013198436025</v>
      </c>
    </row>
    <row r="346" spans="1:14">
      <c r="A346" s="264"/>
      <c r="B346" s="201" t="s">
        <v>23</v>
      </c>
      <c r="C346" s="32">
        <v>0</v>
      </c>
      <c r="D346" s="32">
        <v>0</v>
      </c>
      <c r="E346" s="31">
        <v>0</v>
      </c>
      <c r="F346" s="31"/>
      <c r="G346" s="31">
        <v>0</v>
      </c>
      <c r="H346" s="31">
        <v>0</v>
      </c>
      <c r="I346" s="31">
        <v>0</v>
      </c>
      <c r="J346" s="34">
        <v>0</v>
      </c>
      <c r="K346" s="31">
        <v>0</v>
      </c>
      <c r="L346" s="31">
        <v>0</v>
      </c>
      <c r="M346" s="31"/>
      <c r="N346" s="109"/>
    </row>
    <row r="347" spans="1:14">
      <c r="A347" s="264"/>
      <c r="B347" s="201" t="s">
        <v>24</v>
      </c>
      <c r="C347" s="32">
        <v>1.8725130000000001</v>
      </c>
      <c r="D347" s="32">
        <v>163.29404199999999</v>
      </c>
      <c r="E347" s="31">
        <v>139.86550199999999</v>
      </c>
      <c r="F347" s="31">
        <f>(D347-E347)/E347*100</f>
        <v>16.75076388743809</v>
      </c>
      <c r="G347" s="31">
        <v>310</v>
      </c>
      <c r="H347" s="31">
        <v>304183.41397699999</v>
      </c>
      <c r="I347" s="31">
        <v>23</v>
      </c>
      <c r="J347" s="34">
        <v>11.757199999999999</v>
      </c>
      <c r="K347" s="31">
        <v>74.814599999999999</v>
      </c>
      <c r="L347" s="31">
        <v>4.0865</v>
      </c>
      <c r="M347" s="31"/>
      <c r="N347" s="109">
        <f>D347/D399*100</f>
        <v>11.229665931776955</v>
      </c>
    </row>
    <row r="348" spans="1:14">
      <c r="A348" s="264"/>
      <c r="B348" s="201" t="s">
        <v>25</v>
      </c>
      <c r="C348" s="32">
        <v>0</v>
      </c>
      <c r="D348" s="32">
        <v>0</v>
      </c>
      <c r="E348" s="33">
        <v>9.0525000000000002</v>
      </c>
      <c r="F348" s="31"/>
      <c r="G348" s="31">
        <v>0</v>
      </c>
      <c r="H348" s="31">
        <v>0</v>
      </c>
      <c r="I348" s="31">
        <v>2</v>
      </c>
      <c r="J348" s="34">
        <v>0</v>
      </c>
      <c r="K348" s="31">
        <v>2.8220000000000001</v>
      </c>
      <c r="L348" s="33">
        <v>7.8</v>
      </c>
      <c r="M348" s="31"/>
      <c r="N348" s="109"/>
    </row>
    <row r="349" spans="1:14">
      <c r="A349" s="264"/>
      <c r="B349" s="201" t="s">
        <v>26</v>
      </c>
      <c r="C349" s="32">
        <v>5.7283319999999902</v>
      </c>
      <c r="D349" s="32">
        <v>99.294511</v>
      </c>
      <c r="E349" s="31">
        <v>69.040408999999997</v>
      </c>
      <c r="F349" s="31">
        <f>(D349-E349)/E349*100</f>
        <v>43.820861489971769</v>
      </c>
      <c r="G349" s="31">
        <v>3362</v>
      </c>
      <c r="H349" s="31">
        <v>613669.37080000003</v>
      </c>
      <c r="I349" s="31">
        <v>48789</v>
      </c>
      <c r="J349" s="34">
        <v>11.781649</v>
      </c>
      <c r="K349" s="31">
        <v>39.432192999999998</v>
      </c>
      <c r="L349" s="31">
        <v>13.312882999999999</v>
      </c>
      <c r="M349" s="31">
        <f>(K349-L349)/L349*100</f>
        <v>196.19574512898521</v>
      </c>
      <c r="N349" s="109">
        <f>D349/D401*100</f>
        <v>5.3105730086542486</v>
      </c>
    </row>
    <row r="350" spans="1:14">
      <c r="A350" s="264"/>
      <c r="B350" s="201" t="s">
        <v>27</v>
      </c>
      <c r="C350" s="32">
        <v>0</v>
      </c>
      <c r="D350" s="32">
        <v>0</v>
      </c>
      <c r="E350" s="31">
        <v>0</v>
      </c>
      <c r="F350" s="31" t="e">
        <f>(D350-E350)/E350*100</f>
        <v>#DIV/0!</v>
      </c>
      <c r="G350" s="31">
        <v>0</v>
      </c>
      <c r="H350" s="31">
        <v>0</v>
      </c>
      <c r="I350" s="31">
        <v>0</v>
      </c>
      <c r="J350" s="34">
        <v>0</v>
      </c>
      <c r="K350" s="31">
        <v>0</v>
      </c>
      <c r="L350" s="31">
        <v>0</v>
      </c>
      <c r="M350" s="31"/>
      <c r="N350" s="109">
        <f>D350/D402*100</f>
        <v>0</v>
      </c>
    </row>
    <row r="351" spans="1:14">
      <c r="A351" s="264"/>
      <c r="B351" s="14" t="s">
        <v>28</v>
      </c>
      <c r="C351" s="32">
        <v>0</v>
      </c>
      <c r="D351" s="32">
        <v>0</v>
      </c>
      <c r="E351" s="34">
        <v>0</v>
      </c>
      <c r="F351" s="31"/>
      <c r="G351" s="31">
        <v>0</v>
      </c>
      <c r="H351" s="31">
        <v>0</v>
      </c>
      <c r="I351" s="31">
        <v>0</v>
      </c>
      <c r="J351" s="34">
        <v>0</v>
      </c>
      <c r="K351" s="31">
        <v>0</v>
      </c>
      <c r="L351" s="34">
        <v>0</v>
      </c>
      <c r="M351" s="31"/>
      <c r="N351" s="109"/>
    </row>
    <row r="352" spans="1:14">
      <c r="A352" s="264"/>
      <c r="B352" s="14" t="s">
        <v>29</v>
      </c>
      <c r="C352" s="32">
        <v>0</v>
      </c>
      <c r="D352" s="32">
        <v>0</v>
      </c>
      <c r="E352" s="34">
        <v>0</v>
      </c>
      <c r="F352" s="31"/>
      <c r="G352" s="31">
        <v>0</v>
      </c>
      <c r="H352" s="31">
        <v>0</v>
      </c>
      <c r="I352" s="31">
        <v>0</v>
      </c>
      <c r="J352" s="34">
        <v>0</v>
      </c>
      <c r="K352" s="31">
        <v>0</v>
      </c>
      <c r="L352" s="34">
        <v>0</v>
      </c>
      <c r="M352" s="31"/>
      <c r="N352" s="109"/>
    </row>
    <row r="353" spans="1:14">
      <c r="A353" s="264"/>
      <c r="B353" s="14" t="s">
        <v>30</v>
      </c>
      <c r="C353" s="32">
        <v>0</v>
      </c>
      <c r="D353" s="32">
        <v>0</v>
      </c>
      <c r="E353" s="34">
        <v>0</v>
      </c>
      <c r="F353" s="31"/>
      <c r="G353" s="31">
        <v>0</v>
      </c>
      <c r="H353" s="31">
        <v>0</v>
      </c>
      <c r="I353" s="31">
        <v>0</v>
      </c>
      <c r="J353" s="34">
        <v>0</v>
      </c>
      <c r="K353" s="31">
        <v>0</v>
      </c>
      <c r="L353" s="34">
        <v>0</v>
      </c>
      <c r="M353" s="31"/>
      <c r="N353" s="109"/>
    </row>
    <row r="354" spans="1:14" ht="14.25" thickBot="1">
      <c r="A354" s="265"/>
      <c r="B354" s="15" t="s">
        <v>31</v>
      </c>
      <c r="C354" s="16">
        <f t="shared" ref="C354:L354" si="73">C342+C344+C345+C346+C347+C348+C349+C350</f>
        <v>77.550400999999994</v>
      </c>
      <c r="D354" s="16">
        <f t="shared" si="73"/>
        <v>1086.3084920000001</v>
      </c>
      <c r="E354" s="16">
        <f t="shared" si="73"/>
        <v>842.45521899999994</v>
      </c>
      <c r="F354" s="16">
        <f>(D354-E354)/E354*100</f>
        <v>28.945547193529841</v>
      </c>
      <c r="G354" s="16">
        <f t="shared" si="73"/>
        <v>10542</v>
      </c>
      <c r="H354" s="16">
        <f t="shared" si="73"/>
        <v>1649479.761012</v>
      </c>
      <c r="I354" s="16">
        <f t="shared" si="73"/>
        <v>49567</v>
      </c>
      <c r="J354" s="16">
        <f t="shared" si="73"/>
        <v>72.580666999999991</v>
      </c>
      <c r="K354" s="16">
        <f t="shared" si="73"/>
        <v>350.75334699999996</v>
      </c>
      <c r="L354" s="16">
        <f t="shared" si="73"/>
        <v>210.20511300000001</v>
      </c>
      <c r="M354" s="16">
        <f t="shared" ref="M354:M356" si="74">(K354-L354)/L354*100</f>
        <v>66.862424036279251</v>
      </c>
      <c r="N354" s="110">
        <f>D354/D406*100</f>
        <v>4.034853138466902</v>
      </c>
    </row>
    <row r="355" spans="1:14" ht="15" thickTop="1" thickBot="1">
      <c r="A355" s="263" t="s">
        <v>43</v>
      </c>
      <c r="B355" s="18" t="s">
        <v>19</v>
      </c>
      <c r="C355" s="94">
        <v>8.6300000000000008</v>
      </c>
      <c r="D355" s="94">
        <v>108.06</v>
      </c>
      <c r="E355" s="94">
        <v>113.38</v>
      </c>
      <c r="F355" s="111">
        <f>(D355-E355)/E355*100</f>
        <v>-4.692185570647375</v>
      </c>
      <c r="G355" s="95">
        <v>1055</v>
      </c>
      <c r="H355" s="95">
        <v>101473.24</v>
      </c>
      <c r="I355" s="95">
        <v>91</v>
      </c>
      <c r="J355" s="95">
        <v>0.8</v>
      </c>
      <c r="K355" s="95">
        <v>23.59</v>
      </c>
      <c r="L355" s="95">
        <v>22.63</v>
      </c>
      <c r="M355" s="111">
        <f t="shared" si="74"/>
        <v>4.2421564295183423</v>
      </c>
      <c r="N355" s="112">
        <f>D355/D394*100</f>
        <v>0.7192007344055672</v>
      </c>
    </row>
    <row r="356" spans="1:14" ht="14.25" thickBot="1">
      <c r="A356" s="266"/>
      <c r="B356" s="201" t="s">
        <v>20</v>
      </c>
      <c r="C356" s="95">
        <v>3.99</v>
      </c>
      <c r="D356" s="95">
        <v>43.48</v>
      </c>
      <c r="E356" s="95">
        <v>45.71</v>
      </c>
      <c r="F356" s="31">
        <f>(D356-E356)/E356*100</f>
        <v>-4.8785823670969242</v>
      </c>
      <c r="G356" s="95">
        <v>569</v>
      </c>
      <c r="H356" s="95">
        <v>11380</v>
      </c>
      <c r="I356" s="95">
        <v>46</v>
      </c>
      <c r="J356" s="95">
        <v>0.51</v>
      </c>
      <c r="K356" s="95">
        <v>17.62</v>
      </c>
      <c r="L356" s="95">
        <v>6.72</v>
      </c>
      <c r="M356" s="31">
        <f t="shared" si="74"/>
        <v>162.20238095238099</v>
      </c>
      <c r="N356" s="109">
        <f>D356/D395*100</f>
        <v>0.89595184681659878</v>
      </c>
    </row>
    <row r="357" spans="1:14" ht="14.25" thickBot="1">
      <c r="A357" s="266"/>
      <c r="B357" s="201" t="s">
        <v>21</v>
      </c>
      <c r="C357" s="95">
        <v>0</v>
      </c>
      <c r="D357" s="95">
        <v>1.74</v>
      </c>
      <c r="E357" s="95">
        <v>0.74</v>
      </c>
      <c r="F357" s="31">
        <f>(D357-E357)/E357*100</f>
        <v>135.13513513513513</v>
      </c>
      <c r="G357" s="95">
        <v>2</v>
      </c>
      <c r="H357" s="95">
        <v>1226.46</v>
      </c>
      <c r="I357" s="95">
        <v>0</v>
      </c>
      <c r="J357" s="95">
        <v>0</v>
      </c>
      <c r="K357" s="95">
        <v>0</v>
      </c>
      <c r="L357" s="95">
        <v>0</v>
      </c>
      <c r="M357" s="31"/>
      <c r="N357" s="109">
        <f>D357/D396*100</f>
        <v>0.4724519422495273</v>
      </c>
    </row>
    <row r="358" spans="1:14" ht="14.25" thickBot="1">
      <c r="A358" s="266"/>
      <c r="B358" s="201" t="s">
        <v>22</v>
      </c>
      <c r="C358" s="95">
        <v>0</v>
      </c>
      <c r="D358" s="95">
        <v>0</v>
      </c>
      <c r="E358" s="95">
        <v>1.4999999999999999E-2</v>
      </c>
      <c r="F358" s="31">
        <f>(D358-E358)/E358*100</f>
        <v>-100</v>
      </c>
      <c r="G358" s="95"/>
      <c r="H358" s="95"/>
      <c r="I358" s="95"/>
      <c r="J358" s="95"/>
      <c r="K358" s="95"/>
      <c r="L358" s="95"/>
      <c r="M358" s="31"/>
      <c r="N358" s="109">
        <f>D358/D397*100</f>
        <v>0</v>
      </c>
    </row>
    <row r="359" spans="1:14" ht="14.25" thickBot="1">
      <c r="A359" s="266"/>
      <c r="B359" s="201" t="s">
        <v>23</v>
      </c>
      <c r="C359" s="95"/>
      <c r="D359" s="95"/>
      <c r="E359" s="95"/>
      <c r="F359" s="31"/>
      <c r="G359" s="95"/>
      <c r="H359" s="95"/>
      <c r="I359" s="95"/>
      <c r="J359" s="95"/>
      <c r="K359" s="95"/>
      <c r="L359" s="95"/>
      <c r="M359" s="31"/>
      <c r="N359" s="109"/>
    </row>
    <row r="360" spans="1:14" ht="14.25" thickBot="1">
      <c r="A360" s="266"/>
      <c r="B360" s="201" t="s">
        <v>24</v>
      </c>
      <c r="C360" s="95">
        <v>0</v>
      </c>
      <c r="D360" s="95">
        <v>0.89</v>
      </c>
      <c r="E360" s="95">
        <v>0.73</v>
      </c>
      <c r="F360" s="31">
        <f>(D360-E360)/E360*100</f>
        <v>21.917808219178088</v>
      </c>
      <c r="G360" s="95">
        <v>1</v>
      </c>
      <c r="H360" s="95">
        <v>1154.56</v>
      </c>
      <c r="I360" s="95">
        <v>4</v>
      </c>
      <c r="J360" s="95">
        <v>0</v>
      </c>
      <c r="K360" s="95">
        <v>0.44</v>
      </c>
      <c r="L360" s="95">
        <v>1.19</v>
      </c>
      <c r="M360" s="31">
        <f>(K360-L360)/L360*100</f>
        <v>-63.02521008403361</v>
      </c>
      <c r="N360" s="109">
        <f>D360/D399*100</f>
        <v>6.1204943896737467E-2</v>
      </c>
    </row>
    <row r="361" spans="1:14" ht="14.25" thickBot="1">
      <c r="A361" s="266"/>
      <c r="B361" s="201" t="s">
        <v>25</v>
      </c>
      <c r="C361" s="95">
        <v>0</v>
      </c>
      <c r="D361" s="95">
        <v>1470.76</v>
      </c>
      <c r="E361" s="95">
        <v>1267.1400000000001</v>
      </c>
      <c r="F361" s="31">
        <f>(D361-E361)/E361*100</f>
        <v>16.06925832978202</v>
      </c>
      <c r="G361" s="95">
        <v>230</v>
      </c>
      <c r="H361" s="95">
        <v>26337.94</v>
      </c>
      <c r="I361" s="95">
        <v>601</v>
      </c>
      <c r="J361" s="95">
        <v>5.28</v>
      </c>
      <c r="K361" s="95">
        <v>717.07</v>
      </c>
      <c r="L361" s="95">
        <v>576.24</v>
      </c>
      <c r="M361" s="31">
        <f>(K361-L361)/L361*100</f>
        <v>24.439469665417192</v>
      </c>
      <c r="N361" s="109">
        <f>D361/D400*100</f>
        <v>19.432611907420043</v>
      </c>
    </row>
    <row r="362" spans="1:14" ht="14.25" thickBot="1">
      <c r="A362" s="266"/>
      <c r="B362" s="201" t="s">
        <v>26</v>
      </c>
      <c r="C362" s="95">
        <v>0.22</v>
      </c>
      <c r="D362" s="95">
        <v>21.16</v>
      </c>
      <c r="E362" s="95">
        <v>1.38</v>
      </c>
      <c r="F362" s="31">
        <f>(D362-E362)/E362*100</f>
        <v>1433.3333333333335</v>
      </c>
      <c r="G362" s="95">
        <v>220</v>
      </c>
      <c r="H362" s="95">
        <v>7910.56</v>
      </c>
      <c r="I362" s="95">
        <v>5</v>
      </c>
      <c r="J362" s="95">
        <v>0</v>
      </c>
      <c r="K362" s="95">
        <v>0.62</v>
      </c>
      <c r="L362" s="95">
        <v>0.63</v>
      </c>
      <c r="M362" s="31">
        <f>(K362-L362)/L362*100</f>
        <v>-1.5873015873015885</v>
      </c>
      <c r="N362" s="109">
        <f>D362/D401*100</f>
        <v>1.1317012766508703</v>
      </c>
    </row>
    <row r="363" spans="1:14" ht="14.25" thickBot="1">
      <c r="A363" s="266"/>
      <c r="B363" s="201" t="s">
        <v>27</v>
      </c>
      <c r="C363" s="95"/>
      <c r="D363" s="95"/>
      <c r="E363" s="95"/>
      <c r="F363" s="31" t="e">
        <f>(D363-E363)/E363*100</f>
        <v>#DIV/0!</v>
      </c>
      <c r="G363" s="95"/>
      <c r="H363" s="95"/>
      <c r="I363" s="95"/>
      <c r="J363" s="95"/>
      <c r="K363" s="95"/>
      <c r="L363" s="95"/>
      <c r="M363" s="31" t="e">
        <f>(K363-L363)/L363*100</f>
        <v>#DIV/0!</v>
      </c>
      <c r="N363" s="109">
        <f>D363/D402*100</f>
        <v>0</v>
      </c>
    </row>
    <row r="364" spans="1:14" ht="14.25" thickBot="1">
      <c r="A364" s="266"/>
      <c r="B364" s="14" t="s">
        <v>28</v>
      </c>
      <c r="C364" s="13"/>
      <c r="D364" s="13"/>
      <c r="E364" s="13"/>
      <c r="F364" s="31"/>
      <c r="G364" s="13"/>
      <c r="H364" s="13"/>
      <c r="I364" s="13"/>
      <c r="J364" s="13"/>
      <c r="K364" s="13"/>
      <c r="L364" s="13"/>
      <c r="M364" s="31"/>
      <c r="N364" s="109"/>
    </row>
    <row r="365" spans="1:14" ht="14.25" thickBot="1">
      <c r="A365" s="266"/>
      <c r="B365" s="14" t="s">
        <v>29</v>
      </c>
      <c r="C365" s="34"/>
      <c r="D365" s="34"/>
      <c r="E365" s="34"/>
      <c r="F365" s="31"/>
      <c r="G365" s="34"/>
      <c r="H365" s="34"/>
      <c r="I365" s="34"/>
      <c r="J365" s="34"/>
      <c r="K365" s="34"/>
      <c r="L365" s="34"/>
      <c r="M365" s="31"/>
      <c r="N365" s="109"/>
    </row>
    <row r="366" spans="1:14" ht="14.25" thickBot="1">
      <c r="A366" s="266"/>
      <c r="B366" s="14" t="s">
        <v>30</v>
      </c>
      <c r="C366" s="34"/>
      <c r="D366" s="34"/>
      <c r="E366" s="34"/>
      <c r="F366" s="31"/>
      <c r="G366" s="34"/>
      <c r="H366" s="34"/>
      <c r="I366" s="34"/>
      <c r="J366" s="34"/>
      <c r="K366" s="34"/>
      <c r="L366" s="34"/>
      <c r="M366" s="31"/>
      <c r="N366" s="109"/>
    </row>
    <row r="367" spans="1:14" ht="14.25" thickBot="1">
      <c r="A367" s="267"/>
      <c r="B367" s="15" t="s">
        <v>31</v>
      </c>
      <c r="C367" s="16">
        <f t="shared" ref="C367:L367" si="75">C355+C357+C358+C359+C360+C361+C362+C363</f>
        <v>8.8500000000000014</v>
      </c>
      <c r="D367" s="16">
        <f t="shared" si="75"/>
        <v>1602.6100000000001</v>
      </c>
      <c r="E367" s="16">
        <f t="shared" si="75"/>
        <v>1383.3850000000002</v>
      </c>
      <c r="F367" s="16">
        <f>(D367-E367)/E367*100</f>
        <v>15.846998485598721</v>
      </c>
      <c r="G367" s="16">
        <f t="shared" si="75"/>
        <v>1508</v>
      </c>
      <c r="H367" s="16">
        <f t="shared" si="75"/>
        <v>138102.76</v>
      </c>
      <c r="I367" s="16">
        <f t="shared" si="75"/>
        <v>701</v>
      </c>
      <c r="J367" s="16">
        <f t="shared" si="75"/>
        <v>6.08</v>
      </c>
      <c r="K367" s="16">
        <f t="shared" si="75"/>
        <v>741.72</v>
      </c>
      <c r="L367" s="16">
        <f t="shared" si="75"/>
        <v>600.69000000000005</v>
      </c>
      <c r="M367" s="16">
        <f>(K367-L367)/L367*100</f>
        <v>23.478000299655388</v>
      </c>
      <c r="N367" s="110">
        <f>D367/D406*100</f>
        <v>5.9525411389662981</v>
      </c>
    </row>
    <row r="368" spans="1:14" ht="14.25" thickTop="1">
      <c r="A368" s="268" t="s">
        <v>44</v>
      </c>
      <c r="B368" s="18" t="s">
        <v>19</v>
      </c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114"/>
    </row>
    <row r="369" spans="1:14">
      <c r="A369" s="269"/>
      <c r="B369" s="201" t="s">
        <v>20</v>
      </c>
      <c r="C369" s="34"/>
      <c r="D369" s="34"/>
      <c r="E369" s="34"/>
      <c r="F369" s="31"/>
      <c r="G369" s="34"/>
      <c r="H369" s="34"/>
      <c r="I369" s="34"/>
      <c r="J369" s="34"/>
      <c r="K369" s="34"/>
      <c r="L369" s="34"/>
      <c r="M369" s="31"/>
      <c r="N369" s="114"/>
    </row>
    <row r="370" spans="1:14">
      <c r="A370" s="269"/>
      <c r="B370" s="201" t="s">
        <v>21</v>
      </c>
      <c r="C370" s="34"/>
      <c r="D370" s="34"/>
      <c r="E370" s="34"/>
      <c r="F370" s="31"/>
      <c r="G370" s="34"/>
      <c r="H370" s="34"/>
      <c r="I370" s="34"/>
      <c r="J370" s="34"/>
      <c r="K370" s="34"/>
      <c r="L370" s="34"/>
      <c r="M370" s="31"/>
      <c r="N370" s="114"/>
    </row>
    <row r="371" spans="1:14">
      <c r="A371" s="269"/>
      <c r="B371" s="201" t="s">
        <v>22</v>
      </c>
      <c r="C371" s="34"/>
      <c r="D371" s="34"/>
      <c r="E371" s="34"/>
      <c r="F371" s="31"/>
      <c r="G371" s="34"/>
      <c r="H371" s="34"/>
      <c r="I371" s="34"/>
      <c r="J371" s="34"/>
      <c r="K371" s="34"/>
      <c r="L371" s="34"/>
      <c r="M371" s="31"/>
      <c r="N371" s="114"/>
    </row>
    <row r="372" spans="1:14">
      <c r="A372" s="269"/>
      <c r="B372" s="201" t="s">
        <v>23</v>
      </c>
      <c r="C372" s="34"/>
      <c r="D372" s="34"/>
      <c r="E372" s="34"/>
      <c r="F372" s="31"/>
      <c r="G372" s="34"/>
      <c r="H372" s="34"/>
      <c r="I372" s="34"/>
      <c r="J372" s="34"/>
      <c r="K372" s="34"/>
      <c r="L372" s="34"/>
      <c r="M372" s="31"/>
      <c r="N372" s="114"/>
    </row>
    <row r="373" spans="1:14">
      <c r="A373" s="269"/>
      <c r="B373" s="201" t="s">
        <v>24</v>
      </c>
      <c r="C373" s="34"/>
      <c r="D373" s="34"/>
      <c r="E373" s="34"/>
      <c r="F373" s="31"/>
      <c r="G373" s="34"/>
      <c r="H373" s="34"/>
      <c r="I373" s="34"/>
      <c r="J373" s="34"/>
      <c r="K373" s="34"/>
      <c r="L373" s="34"/>
      <c r="M373" s="31"/>
      <c r="N373" s="114"/>
    </row>
    <row r="374" spans="1:14">
      <c r="A374" s="269"/>
      <c r="B374" s="201" t="s">
        <v>25</v>
      </c>
      <c r="C374" s="33">
        <v>438.67</v>
      </c>
      <c r="D374" s="33">
        <v>438.67</v>
      </c>
      <c r="E374" s="33">
        <v>214.06</v>
      </c>
      <c r="F374" s="31">
        <f>(D374-E374)/E374*100</f>
        <v>104.92852471269738</v>
      </c>
      <c r="G374" s="33">
        <v>11</v>
      </c>
      <c r="H374" s="33">
        <v>5848.88</v>
      </c>
      <c r="I374" s="33">
        <v>246</v>
      </c>
      <c r="J374" s="33">
        <v>42.67</v>
      </c>
      <c r="K374" s="33">
        <v>137.80000000000001</v>
      </c>
      <c r="L374" s="33"/>
      <c r="M374" s="31" t="e">
        <f>(K374-L374)/L374*100</f>
        <v>#DIV/0!</v>
      </c>
      <c r="N374" s="114">
        <f>D374/D400*100</f>
        <v>5.7959856573662263</v>
      </c>
    </row>
    <row r="375" spans="1:14">
      <c r="A375" s="269"/>
      <c r="B375" s="201" t="s">
        <v>26</v>
      </c>
      <c r="C375" s="34"/>
      <c r="D375" s="34"/>
      <c r="E375" s="34"/>
      <c r="F375" s="31"/>
      <c r="G375" s="34">
        <v>6</v>
      </c>
      <c r="H375" s="34">
        <v>755.28</v>
      </c>
      <c r="I375" s="34"/>
      <c r="J375" s="34"/>
      <c r="K375" s="34"/>
      <c r="L375" s="34"/>
      <c r="M375" s="31"/>
      <c r="N375" s="114"/>
    </row>
    <row r="376" spans="1:14">
      <c r="A376" s="269"/>
      <c r="B376" s="201" t="s">
        <v>27</v>
      </c>
      <c r="C376" s="34"/>
      <c r="D376" s="34"/>
      <c r="E376" s="34"/>
      <c r="F376" s="31"/>
      <c r="G376" s="34">
        <v>1</v>
      </c>
      <c r="H376" s="34">
        <v>71.2</v>
      </c>
      <c r="I376" s="34"/>
      <c r="J376" s="34"/>
      <c r="K376" s="34"/>
      <c r="L376" s="34"/>
      <c r="M376" s="31"/>
      <c r="N376" s="114"/>
    </row>
    <row r="377" spans="1:14">
      <c r="A377" s="269"/>
      <c r="B377" s="14" t="s">
        <v>28</v>
      </c>
      <c r="C377" s="34"/>
      <c r="D377" s="34"/>
      <c r="E377" s="34"/>
      <c r="F377" s="31"/>
      <c r="G377" s="34"/>
      <c r="H377" s="34"/>
      <c r="I377" s="34"/>
      <c r="J377" s="34"/>
      <c r="K377" s="34"/>
      <c r="L377" s="34"/>
      <c r="M377" s="31"/>
      <c r="N377" s="114"/>
    </row>
    <row r="378" spans="1:14">
      <c r="A378" s="269"/>
      <c r="B378" s="14" t="s">
        <v>29</v>
      </c>
      <c r="C378" s="34"/>
      <c r="D378" s="34"/>
      <c r="E378" s="34"/>
      <c r="F378" s="31"/>
      <c r="G378" s="34"/>
      <c r="H378" s="34"/>
      <c r="I378" s="34"/>
      <c r="J378" s="34"/>
      <c r="K378" s="34"/>
      <c r="L378" s="34"/>
      <c r="M378" s="31"/>
      <c r="N378" s="114"/>
    </row>
    <row r="379" spans="1:14">
      <c r="A379" s="269"/>
      <c r="B379" s="14" t="s">
        <v>30</v>
      </c>
      <c r="C379" s="34"/>
      <c r="D379" s="34"/>
      <c r="E379" s="34"/>
      <c r="F379" s="31"/>
      <c r="G379" s="34"/>
      <c r="H379" s="34"/>
      <c r="I379" s="34"/>
      <c r="J379" s="34"/>
      <c r="K379" s="34"/>
      <c r="L379" s="34"/>
      <c r="M379" s="31"/>
      <c r="N379" s="114"/>
    </row>
    <row r="380" spans="1:14" ht="14.25" thickBot="1">
      <c r="A380" s="265"/>
      <c r="B380" s="15" t="s">
        <v>31</v>
      </c>
      <c r="C380" s="16">
        <f t="shared" ref="C380:L380" si="76">C368+C370+C371+C372+C373+C374+C375+C376</f>
        <v>438.67</v>
      </c>
      <c r="D380" s="16">
        <f t="shared" si="76"/>
        <v>438.67</v>
      </c>
      <c r="E380" s="16">
        <f t="shared" si="76"/>
        <v>214.06</v>
      </c>
      <c r="F380" s="16">
        <f t="shared" ref="F380:F406" si="77">(D380-E380)/E380*100</f>
        <v>104.92852471269738</v>
      </c>
      <c r="G380" s="16">
        <f t="shared" si="76"/>
        <v>18</v>
      </c>
      <c r="H380" s="16">
        <f t="shared" si="76"/>
        <v>6675.36</v>
      </c>
      <c r="I380" s="16">
        <f t="shared" si="76"/>
        <v>246</v>
      </c>
      <c r="J380" s="16">
        <f t="shared" si="76"/>
        <v>42.67</v>
      </c>
      <c r="K380" s="16">
        <f t="shared" si="76"/>
        <v>137.80000000000001</v>
      </c>
      <c r="L380" s="16">
        <f t="shared" si="76"/>
        <v>0</v>
      </c>
      <c r="M380" s="16" t="e">
        <f>(K380-L380)/L380*100</f>
        <v>#DIV/0!</v>
      </c>
      <c r="N380" s="110">
        <f>D380/D406*100</f>
        <v>1.6293428977919431</v>
      </c>
    </row>
    <row r="381" spans="1:14" ht="14.25" thickTop="1">
      <c r="A381" s="268" t="s">
        <v>119</v>
      </c>
      <c r="B381" s="18" t="s">
        <v>19</v>
      </c>
      <c r="C381" s="34">
        <v>57.143434999999997</v>
      </c>
      <c r="D381" s="34">
        <v>806.87510999999995</v>
      </c>
      <c r="E381" s="34">
        <v>862.66420000000005</v>
      </c>
      <c r="F381" s="34">
        <f t="shared" si="77"/>
        <v>-6.4670691098575901</v>
      </c>
      <c r="G381" s="34">
        <v>6420</v>
      </c>
      <c r="H381" s="34">
        <v>755120.93379100005</v>
      </c>
      <c r="I381" s="34">
        <v>958</v>
      </c>
      <c r="J381" s="34">
        <v>47.585564999999995</v>
      </c>
      <c r="K381" s="34">
        <v>388.92338100000001</v>
      </c>
      <c r="L381" s="34">
        <v>361.67509999999999</v>
      </c>
      <c r="M381" s="34">
        <f>(K381-L381)/L381*100</f>
        <v>7.53391123690849</v>
      </c>
      <c r="N381" s="114" t="e">
        <f>D381/D407*100</f>
        <v>#DIV/0!</v>
      </c>
    </row>
    <row r="382" spans="1:14">
      <c r="A382" s="269"/>
      <c r="B382" s="201" t="s">
        <v>20</v>
      </c>
      <c r="C382" s="34">
        <v>19.970737</v>
      </c>
      <c r="D382" s="34">
        <v>255.552685</v>
      </c>
      <c r="E382" s="34">
        <v>252.575626</v>
      </c>
      <c r="F382" s="31">
        <f t="shared" si="77"/>
        <v>1.178680242091134</v>
      </c>
      <c r="G382" s="34">
        <v>3100</v>
      </c>
      <c r="H382" s="34">
        <v>61880</v>
      </c>
      <c r="I382" s="34">
        <v>417</v>
      </c>
      <c r="J382" s="34">
        <v>25.653953999999999</v>
      </c>
      <c r="K382" s="34">
        <v>126.28453900000001</v>
      </c>
      <c r="L382" s="34">
        <v>76.723781000000002</v>
      </c>
      <c r="M382" s="31">
        <f>(K382-L382)/L382*100</f>
        <v>64.59634464573638</v>
      </c>
      <c r="N382" s="114"/>
    </row>
    <row r="383" spans="1:14">
      <c r="A383" s="269"/>
      <c r="B383" s="201" t="s">
        <v>21</v>
      </c>
      <c r="C383" s="34">
        <v>1.948585</v>
      </c>
      <c r="D383" s="34">
        <v>2.1466980000000002</v>
      </c>
      <c r="E383" s="34">
        <v>5.3302000000000002E-2</v>
      </c>
      <c r="F383" s="31">
        <f t="shared" si="77"/>
        <v>3927.4248621064876</v>
      </c>
      <c r="G383" s="34">
        <v>3</v>
      </c>
      <c r="H383" s="34">
        <v>1497</v>
      </c>
      <c r="I383" s="34">
        <v>0</v>
      </c>
      <c r="J383" s="34">
        <v>0</v>
      </c>
      <c r="K383" s="34">
        <v>0</v>
      </c>
      <c r="L383" s="34">
        <v>0</v>
      </c>
      <c r="M383" s="31" t="e">
        <f>(K383-L383)/L383*100</f>
        <v>#DIV/0!</v>
      </c>
      <c r="N383" s="114"/>
    </row>
    <row r="384" spans="1:14">
      <c r="A384" s="269"/>
      <c r="B384" s="201" t="s">
        <v>22</v>
      </c>
      <c r="C384" s="34">
        <v>0.87664699999999995</v>
      </c>
      <c r="D384" s="34">
        <v>17.49832</v>
      </c>
      <c r="E384" s="34">
        <v>3.0002089999999999</v>
      </c>
      <c r="F384" s="31">
        <f t="shared" si="77"/>
        <v>483.23670117648476</v>
      </c>
      <c r="G384" s="34">
        <v>1482</v>
      </c>
      <c r="H384" s="34">
        <v>265104.51999999996</v>
      </c>
      <c r="I384" s="34">
        <v>3</v>
      </c>
      <c r="J384" s="34">
        <v>0</v>
      </c>
      <c r="K384" s="34">
        <v>0.32652999999999999</v>
      </c>
      <c r="L384" s="34">
        <v>0.15</v>
      </c>
      <c r="M384" s="31">
        <f>(K384-L384)/L384*100</f>
        <v>117.68666666666667</v>
      </c>
      <c r="N384" s="114"/>
    </row>
    <row r="385" spans="1:14">
      <c r="A385" s="269"/>
      <c r="B385" s="201" t="s">
        <v>23</v>
      </c>
      <c r="C385" s="34">
        <v>0</v>
      </c>
      <c r="D385" s="34">
        <v>1.1132E-2</v>
      </c>
      <c r="E385" s="34">
        <v>0.261602</v>
      </c>
      <c r="F385" s="34">
        <f t="shared" si="77"/>
        <v>-95.744680851063833</v>
      </c>
      <c r="G385" s="34">
        <v>2</v>
      </c>
      <c r="H385" s="34">
        <v>0.6</v>
      </c>
      <c r="I385" s="34">
        <v>0</v>
      </c>
      <c r="J385" s="34">
        <v>0</v>
      </c>
      <c r="K385" s="34">
        <v>0</v>
      </c>
      <c r="L385" s="34">
        <v>0</v>
      </c>
      <c r="M385" s="31" t="e">
        <f t="shared" ref="M385:M392" si="78">(K385-L385)/L385*100</f>
        <v>#DIV/0!</v>
      </c>
      <c r="N385" s="114"/>
    </row>
    <row r="386" spans="1:14">
      <c r="A386" s="269"/>
      <c r="B386" s="201" t="s">
        <v>24</v>
      </c>
      <c r="C386" s="34">
        <v>6.7358370000000001</v>
      </c>
      <c r="D386" s="34">
        <v>167.33334300000001</v>
      </c>
      <c r="E386" s="34">
        <v>133.640455</v>
      </c>
      <c r="F386" s="31">
        <f t="shared" si="77"/>
        <v>25.211593300845927</v>
      </c>
      <c r="G386" s="34">
        <v>2024</v>
      </c>
      <c r="H386" s="34">
        <v>38658.239999999998</v>
      </c>
      <c r="I386" s="34">
        <v>18</v>
      </c>
      <c r="J386" s="34">
        <v>0.41399999999999998</v>
      </c>
      <c r="K386" s="34">
        <v>19.675781000000001</v>
      </c>
      <c r="L386" s="34">
        <v>7.585369</v>
      </c>
      <c r="M386" s="31">
        <f t="shared" si="78"/>
        <v>159.39121748724421</v>
      </c>
      <c r="N386" s="114"/>
    </row>
    <row r="387" spans="1:14">
      <c r="A387" s="269"/>
      <c r="B387" s="201" t="s">
        <v>25</v>
      </c>
      <c r="C387" s="33"/>
      <c r="D387" s="33"/>
      <c r="E387" s="33"/>
      <c r="F387" s="31" t="e">
        <f t="shared" si="77"/>
        <v>#DIV/0!</v>
      </c>
      <c r="G387" s="33"/>
      <c r="H387" s="33"/>
      <c r="I387" s="33"/>
      <c r="J387" s="33"/>
      <c r="K387" s="33"/>
      <c r="L387" s="33"/>
      <c r="M387" s="31" t="e">
        <f t="shared" si="78"/>
        <v>#DIV/0!</v>
      </c>
      <c r="N387" s="114" t="e">
        <f>D387/D413*100</f>
        <v>#VALUE!</v>
      </c>
    </row>
    <row r="388" spans="1:14">
      <c r="A388" s="269"/>
      <c r="B388" s="201" t="s">
        <v>26</v>
      </c>
      <c r="C388" s="34">
        <v>4.0714240000000004</v>
      </c>
      <c r="D388" s="34">
        <v>44.808852999999999</v>
      </c>
      <c r="E388" s="34">
        <v>42.2408</v>
      </c>
      <c r="F388" s="31">
        <f t="shared" si="77"/>
        <v>6.0795557849283135</v>
      </c>
      <c r="G388" s="34">
        <v>2567</v>
      </c>
      <c r="H388" s="34">
        <v>179018.32</v>
      </c>
      <c r="I388" s="34">
        <v>59</v>
      </c>
      <c r="J388" s="34">
        <v>0</v>
      </c>
      <c r="K388" s="34">
        <v>11.431619000000001</v>
      </c>
      <c r="L388" s="34">
        <v>8.6692</v>
      </c>
      <c r="M388" s="31">
        <f t="shared" si="78"/>
        <v>31.864751072763358</v>
      </c>
      <c r="N388" s="114"/>
    </row>
    <row r="389" spans="1:14">
      <c r="A389" s="269"/>
      <c r="B389" s="201" t="s">
        <v>27</v>
      </c>
      <c r="C389" s="34">
        <v>0.61068500000000003</v>
      </c>
      <c r="D389" s="34">
        <v>8.5551779999999997</v>
      </c>
      <c r="E389" s="34">
        <v>1.3188690000000001</v>
      </c>
      <c r="F389" s="34">
        <f t="shared" si="77"/>
        <v>548.67534228190959</v>
      </c>
      <c r="G389" s="34">
        <v>9</v>
      </c>
      <c r="H389" s="34">
        <v>416.13190200000003</v>
      </c>
      <c r="I389" s="34">
        <v>0</v>
      </c>
      <c r="J389" s="34">
        <v>0</v>
      </c>
      <c r="K389" s="34">
        <v>0</v>
      </c>
      <c r="L389" s="34">
        <v>0</v>
      </c>
      <c r="M389" s="31" t="e">
        <f t="shared" si="78"/>
        <v>#DIV/0!</v>
      </c>
      <c r="N389" s="114"/>
    </row>
    <row r="390" spans="1:14">
      <c r="A390" s="269"/>
      <c r="B390" s="14" t="s">
        <v>28</v>
      </c>
      <c r="C390" s="34"/>
      <c r="D390" s="34"/>
      <c r="E390" s="34"/>
      <c r="F390" s="31" t="e">
        <f t="shared" si="77"/>
        <v>#DIV/0!</v>
      </c>
      <c r="G390" s="34"/>
      <c r="H390" s="34"/>
      <c r="I390" s="34"/>
      <c r="J390" s="34"/>
      <c r="K390" s="34"/>
      <c r="L390" s="34"/>
      <c r="M390" s="31" t="e">
        <f t="shared" si="78"/>
        <v>#DIV/0!</v>
      </c>
      <c r="N390" s="114"/>
    </row>
    <row r="391" spans="1:14">
      <c r="A391" s="269"/>
      <c r="B391" s="14" t="s">
        <v>29</v>
      </c>
      <c r="C391" s="34">
        <v>0</v>
      </c>
      <c r="D391" s="34">
        <v>0.129246</v>
      </c>
      <c r="E391" s="34">
        <v>7.2641999999999998E-2</v>
      </c>
      <c r="F391" s="31">
        <f t="shared" si="77"/>
        <v>77.921863384818707</v>
      </c>
      <c r="G391" s="34">
        <v>2</v>
      </c>
      <c r="H391" s="34">
        <v>10</v>
      </c>
      <c r="I391" s="34">
        <v>0</v>
      </c>
      <c r="J391" s="34">
        <v>0</v>
      </c>
      <c r="K391" s="34">
        <v>0</v>
      </c>
      <c r="L391" s="34"/>
      <c r="M391" s="31" t="e">
        <f t="shared" si="78"/>
        <v>#DIV/0!</v>
      </c>
      <c r="N391" s="114"/>
    </row>
    <row r="392" spans="1:14">
      <c r="A392" s="269"/>
      <c r="B392" s="14" t="s">
        <v>30</v>
      </c>
      <c r="C392" s="34">
        <v>0.61068500000000003</v>
      </c>
      <c r="D392" s="34">
        <v>8.4259319999999995</v>
      </c>
      <c r="E392" s="34">
        <v>1.246227</v>
      </c>
      <c r="F392" s="31">
        <f t="shared" si="77"/>
        <v>576.11534656206288</v>
      </c>
      <c r="G392" s="34">
        <v>7</v>
      </c>
      <c r="H392" s="34">
        <v>406.13190200000003</v>
      </c>
      <c r="I392" s="34">
        <v>0</v>
      </c>
      <c r="J392" s="34">
        <v>0</v>
      </c>
      <c r="K392" s="34">
        <v>0</v>
      </c>
      <c r="L392" s="34">
        <v>0</v>
      </c>
      <c r="M392" s="31" t="e">
        <f t="shared" si="78"/>
        <v>#DIV/0!</v>
      </c>
      <c r="N392" s="114"/>
    </row>
    <row r="393" spans="1:14" ht="14.25" thickBot="1">
      <c r="A393" s="265"/>
      <c r="B393" s="15" t="s">
        <v>31</v>
      </c>
      <c r="C393" s="16">
        <f t="shared" ref="C393:D393" si="79">C381+C383+C384+C385+C386+C387+C388+C389</f>
        <v>71.386612999999997</v>
      </c>
      <c r="D393" s="16">
        <f t="shared" si="79"/>
        <v>1047.2286340000001</v>
      </c>
      <c r="E393" s="16">
        <f t="shared" ref="E393" si="80">E381+E383+E384+E385+E386+E387+E388+E389</f>
        <v>1043.179437</v>
      </c>
      <c r="F393" s="16">
        <f t="shared" si="77"/>
        <v>0.38815920410057408</v>
      </c>
      <c r="G393" s="16">
        <f t="shared" ref="G393:K393" si="81">G381+G383+G384+G385+G386+G387+G388+G389</f>
        <v>12507</v>
      </c>
      <c r="H393" s="16">
        <f t="shared" si="81"/>
        <v>1239815.745693</v>
      </c>
      <c r="I393" s="16">
        <f t="shared" si="81"/>
        <v>1038</v>
      </c>
      <c r="J393" s="16">
        <f t="shared" si="81"/>
        <v>47.999564999999997</v>
      </c>
      <c r="K393" s="16">
        <f t="shared" si="81"/>
        <v>420.35731100000004</v>
      </c>
      <c r="L393" s="16">
        <f t="shared" ref="L393" si="82">L381+L383+L384+L385+L386+L387+L388+L389</f>
        <v>378.07966899999997</v>
      </c>
      <c r="M393" s="16">
        <f>(K393-L393)/L393*100</f>
        <v>11.182204563345636</v>
      </c>
      <c r="N393" s="110">
        <f>D393/D406*100</f>
        <v>3.8896996310945773</v>
      </c>
    </row>
    <row r="394" spans="1:14" ht="15" thickTop="1" thickBot="1">
      <c r="A394" s="264" t="s">
        <v>49</v>
      </c>
      <c r="B394" s="203" t="s">
        <v>19</v>
      </c>
      <c r="C394" s="32">
        <f>C225+C238+C251+C264+C277+C290+C303+C316+C329+C342+C355+C368+C381</f>
        <v>1314.837626</v>
      </c>
      <c r="D394" s="32">
        <f t="shared" ref="D394:E394" si="83">D225+D238+D251+D264+D277+D290+D303+D316+D329+D342+D355+D368+D381</f>
        <v>15025.012465999996</v>
      </c>
      <c r="E394" s="32">
        <f t="shared" si="83"/>
        <v>13439.601076999999</v>
      </c>
      <c r="F394" s="32">
        <f t="shared" si="77"/>
        <v>11.796565834927998</v>
      </c>
      <c r="G394" s="32">
        <f>G225+G238+G251+G264+G277+G290+G303+G316+G329+G342+G355+G368+G381</f>
        <v>111105</v>
      </c>
      <c r="H394" s="32">
        <f t="shared" ref="H394:I394" si="84">H225+H238+H251+H264+H277+H290+H303+H316+H329+H342+H355+H368+H381</f>
        <v>14805467.632399004</v>
      </c>
      <c r="I394" s="32">
        <f t="shared" si="84"/>
        <v>11173</v>
      </c>
      <c r="J394" s="32">
        <f>J225+J238+J251+J264+J277+J290+J303+J316+J329+J342+J355+J368+J381</f>
        <v>970.93641700000001</v>
      </c>
      <c r="K394" s="32">
        <f t="shared" ref="K394" si="85">K225+K238+K251+K264+K277+K290+K303+K316+K329+K342+K355+K368+K381</f>
        <v>8045.4406989999998</v>
      </c>
      <c r="L394" s="32">
        <f>L225+L238+L251+L264+L277+L290+L303+L316+L329+L342+L355+L368+L381</f>
        <v>5643.1252730000015</v>
      </c>
      <c r="M394" s="32">
        <f t="shared" ref="M394:M406" si="86">(K394-L394)/L394*100</f>
        <v>42.570655616916298</v>
      </c>
      <c r="N394" s="113">
        <f>D394/D406*100</f>
        <v>55.807092690889512</v>
      </c>
    </row>
    <row r="395" spans="1:14" ht="14.25" thickBot="1">
      <c r="A395" s="266"/>
      <c r="B395" s="201" t="s">
        <v>20</v>
      </c>
      <c r="C395" s="32">
        <f>C226+C239+C252+C265+C278+C291+C304+C317+C330+C343+C356+C369+C382</f>
        <v>452.29961399999996</v>
      </c>
      <c r="D395" s="32">
        <f t="shared" ref="D395:E395" si="87">D226+D239+D252+D265+D278+D291+D304+D317+D330+D343+D356+D369+D382</f>
        <v>4852.9393799999998</v>
      </c>
      <c r="E395" s="32">
        <f t="shared" si="87"/>
        <v>4660.4786299999996</v>
      </c>
      <c r="F395" s="31">
        <f t="shared" si="77"/>
        <v>4.1296348568387318</v>
      </c>
      <c r="G395" s="32">
        <f>G226+G239+G252+G265+G278+G291+G304+G317+G330+G343+G356+G369+G382</f>
        <v>58198</v>
      </c>
      <c r="H395" s="32">
        <f t="shared" ref="H395:I395" si="88">H226+H239+H252+H265+H278+H291+H304+H317+H330+H343+H356+H369+H382</f>
        <v>1159800</v>
      </c>
      <c r="I395" s="32">
        <f t="shared" si="88"/>
        <v>6214</v>
      </c>
      <c r="J395" s="32">
        <f>J226+J239+J252+J265+J278+J291+J304+J317+J330+J343+J356+J369+J382</f>
        <v>455.41852599999999</v>
      </c>
      <c r="K395" s="32">
        <f t="shared" ref="K395" si="89">K226+K239+K252+K265+K278+K291+K304+K317+K330+K343+K356+K369+K382</f>
        <v>3144.4273370000001</v>
      </c>
      <c r="L395" s="32">
        <f>L226+L239+L252+L265+L278+L291+L304+L317+L330+L343+L356+L369+L382</f>
        <v>2096.9438609999997</v>
      </c>
      <c r="M395" s="31">
        <f t="shared" si="86"/>
        <v>49.952862138162907</v>
      </c>
      <c r="N395" s="109">
        <f>D395/D406*100</f>
        <v>18.025172252987062</v>
      </c>
    </row>
    <row r="396" spans="1:14" ht="14.25" thickBot="1">
      <c r="A396" s="266"/>
      <c r="B396" s="201" t="s">
        <v>21</v>
      </c>
      <c r="C396" s="32">
        <f t="shared" ref="C396:E405" si="90">C227+C240+C253+C266+C279+C292+C305+C318+C331+C344+C357+C370+C383</f>
        <v>17.968446000000007</v>
      </c>
      <c r="D396" s="32">
        <f t="shared" si="90"/>
        <v>368.291427</v>
      </c>
      <c r="E396" s="32">
        <f t="shared" si="90"/>
        <v>307.47706699999998</v>
      </c>
      <c r="F396" s="31">
        <f t="shared" si="77"/>
        <v>19.778502700495718</v>
      </c>
      <c r="G396" s="32">
        <f t="shared" ref="G396:I396" si="91">G227+G240+G253+G266+G279+G292+G305+G318+G331+G344+G357+G370+G383</f>
        <v>1381</v>
      </c>
      <c r="H396" s="32">
        <f t="shared" si="91"/>
        <v>408286.3282339999</v>
      </c>
      <c r="I396" s="32">
        <f t="shared" si="91"/>
        <v>34</v>
      </c>
      <c r="J396" s="32">
        <f t="shared" ref="J396:L396" si="92">J227+J240+J253+J266+J279+J292+J305+J318+J331+J344+J357+J370+J383</f>
        <v>1.3288000000000011</v>
      </c>
      <c r="K396" s="32">
        <f t="shared" si="92"/>
        <v>38.442348000000003</v>
      </c>
      <c r="L396" s="32">
        <f t="shared" si="92"/>
        <v>52.029399000000005</v>
      </c>
      <c r="M396" s="31">
        <f t="shared" si="86"/>
        <v>-26.114180177249409</v>
      </c>
      <c r="N396" s="109">
        <f>D396/D406*100</f>
        <v>1.3679372213739482</v>
      </c>
    </row>
    <row r="397" spans="1:14" ht="14.25" thickBot="1">
      <c r="A397" s="266"/>
      <c r="B397" s="201" t="s">
        <v>22</v>
      </c>
      <c r="C397" s="32">
        <f t="shared" si="90"/>
        <v>49.048988999999999</v>
      </c>
      <c r="D397" s="32">
        <f t="shared" si="90"/>
        <v>531.23392700000011</v>
      </c>
      <c r="E397" s="32">
        <f t="shared" si="90"/>
        <v>329.68208499999986</v>
      </c>
      <c r="F397" s="31">
        <f t="shared" si="77"/>
        <v>61.135212124128714</v>
      </c>
      <c r="G397" s="32">
        <f t="shared" ref="G397:I397" si="93">G228+G241+G254+G267+G280+G293+G306+G319+G332+G345+G358+G371+G384</f>
        <v>33122</v>
      </c>
      <c r="H397" s="32">
        <f t="shared" si="93"/>
        <v>726140.31162399997</v>
      </c>
      <c r="I397" s="32">
        <f t="shared" si="93"/>
        <v>211</v>
      </c>
      <c r="J397" s="32">
        <f t="shared" ref="J397:L397" si="94">J228+J241+J254+J267+J280+J293+J306+J319+J332+J345+J358+J371+J384</f>
        <v>13.003169</v>
      </c>
      <c r="K397" s="32">
        <f t="shared" si="94"/>
        <v>55.988048999999997</v>
      </c>
      <c r="L397" s="32">
        <f t="shared" si="94"/>
        <v>86.929050000000004</v>
      </c>
      <c r="M397" s="31">
        <f t="shared" si="86"/>
        <v>-35.593395993629294</v>
      </c>
      <c r="N397" s="109">
        <f>D397/D406*100</f>
        <v>1.973151175196785</v>
      </c>
    </row>
    <row r="398" spans="1:14" ht="14.25" thickBot="1">
      <c r="A398" s="266"/>
      <c r="B398" s="201" t="s">
        <v>23</v>
      </c>
      <c r="C398" s="32">
        <f t="shared" si="90"/>
        <v>3.0279369999999974</v>
      </c>
      <c r="D398" s="32">
        <f t="shared" si="90"/>
        <v>75.776301000000004</v>
      </c>
      <c r="E398" s="32">
        <f t="shared" si="90"/>
        <v>61.397099000000004</v>
      </c>
      <c r="F398" s="31">
        <f t="shared" si="77"/>
        <v>23.420002303366154</v>
      </c>
      <c r="G398" s="32">
        <f t="shared" ref="G398:I398" si="95">G229+G242+G255+G268+G281+G294+G307+G320+G333+G346+G359+G372+G385</f>
        <v>608</v>
      </c>
      <c r="H398" s="32">
        <f t="shared" si="95"/>
        <v>381936</v>
      </c>
      <c r="I398" s="32">
        <f t="shared" si="95"/>
        <v>4</v>
      </c>
      <c r="J398" s="32">
        <f t="shared" ref="J398:L398" si="96">J229+J242+J255+J268+J281+J294+J307+J320+J333+J346+J359+J372+J385</f>
        <v>0</v>
      </c>
      <c r="K398" s="32">
        <f t="shared" si="96"/>
        <v>0.49369299999999999</v>
      </c>
      <c r="L398" s="32">
        <f t="shared" si="96"/>
        <v>0.60429999999999995</v>
      </c>
      <c r="M398" s="31">
        <f t="shared" si="86"/>
        <v>-18.303326162502064</v>
      </c>
      <c r="N398" s="109">
        <f>D398/D406*100</f>
        <v>0.28145434576172185</v>
      </c>
    </row>
    <row r="399" spans="1:14" ht="14.25" thickBot="1">
      <c r="A399" s="266"/>
      <c r="B399" s="201" t="s">
        <v>24</v>
      </c>
      <c r="C399" s="32">
        <f t="shared" si="90"/>
        <v>50.937719000000001</v>
      </c>
      <c r="D399" s="32">
        <f t="shared" si="90"/>
        <v>1454.1308975000002</v>
      </c>
      <c r="E399" s="32">
        <f t="shared" si="90"/>
        <v>1080.3314610000002</v>
      </c>
      <c r="F399" s="31">
        <f t="shared" si="77"/>
        <v>34.600439771882186</v>
      </c>
      <c r="G399" s="32">
        <f t="shared" ref="G399:I399" si="97">G230+G243+G256+G269+G282+G295+G308+G321+G334+G347+G360+G373+G386</f>
        <v>16202</v>
      </c>
      <c r="H399" s="32">
        <f t="shared" si="97"/>
        <v>2076249.9582229999</v>
      </c>
      <c r="I399" s="32">
        <f t="shared" si="97"/>
        <v>561</v>
      </c>
      <c r="J399" s="32">
        <f t="shared" ref="J399:L399" si="98">J230+J243+J256+J269+J282+J295+J308+J321+J334+J347+J360+J373+J386</f>
        <v>117.6418230000001</v>
      </c>
      <c r="K399" s="32">
        <f t="shared" si="98"/>
        <v>860.65864400000009</v>
      </c>
      <c r="L399" s="32">
        <f t="shared" si="98"/>
        <v>457.24480900000003</v>
      </c>
      <c r="M399" s="31">
        <f t="shared" si="86"/>
        <v>88.227100025973186</v>
      </c>
      <c r="N399" s="109">
        <f>D399/D406*100</f>
        <v>5.4010482829950739</v>
      </c>
    </row>
    <row r="400" spans="1:14" ht="14.25" thickBot="1">
      <c r="A400" s="266"/>
      <c r="B400" s="201" t="s">
        <v>25</v>
      </c>
      <c r="C400" s="32">
        <f t="shared" si="90"/>
        <v>717.04838100000029</v>
      </c>
      <c r="D400" s="32">
        <f t="shared" si="90"/>
        <v>7568.5142430000005</v>
      </c>
      <c r="E400" s="32">
        <f t="shared" si="90"/>
        <v>5911.6793900000011</v>
      </c>
      <c r="F400" s="31">
        <f t="shared" si="77"/>
        <v>28.026466655188472</v>
      </c>
      <c r="G400" s="32">
        <f t="shared" ref="G400:I400" si="99">G231+G244+G257+G270+G283+G296+G309+G322+G335+G348+G361+G374+G387</f>
        <v>1532</v>
      </c>
      <c r="H400" s="32">
        <f t="shared" si="99"/>
        <v>344327.37769300002</v>
      </c>
      <c r="I400" s="32">
        <f t="shared" si="99"/>
        <v>4432</v>
      </c>
      <c r="J400" s="32">
        <f t="shared" ref="J400:L400" si="100">J231+J244+J257+J270+J283+J296+J309+J322+J335+J348+J361+J374+J387</f>
        <v>503.36535399999997</v>
      </c>
      <c r="K400" s="32">
        <f t="shared" si="100"/>
        <v>4082.7285360000005</v>
      </c>
      <c r="L400" s="32">
        <f t="shared" si="100"/>
        <v>3073.1628469999996</v>
      </c>
      <c r="M400" s="31">
        <f t="shared" si="86"/>
        <v>32.851031307551175</v>
      </c>
      <c r="N400" s="109">
        <f>D400/D406*100</f>
        <v>28.111575737272243</v>
      </c>
    </row>
    <row r="401" spans="1:14" ht="14.25" thickBot="1">
      <c r="A401" s="266"/>
      <c r="B401" s="201" t="s">
        <v>26</v>
      </c>
      <c r="C401" s="32">
        <f t="shared" si="90"/>
        <v>118.26893899999982</v>
      </c>
      <c r="D401" s="32">
        <f t="shared" si="90"/>
        <v>1869.7513590000001</v>
      </c>
      <c r="E401" s="32">
        <f t="shared" si="90"/>
        <v>1909.0622860000003</v>
      </c>
      <c r="F401" s="31">
        <f t="shared" si="77"/>
        <v>-2.0591746685419676</v>
      </c>
      <c r="G401" s="32">
        <f t="shared" ref="G401:I401" si="101">G232+G245+G258+G271+G284+G297+G310+G323+G336+G349+G362+G375+G388</f>
        <v>162032</v>
      </c>
      <c r="H401" s="32">
        <f t="shared" si="101"/>
        <v>20303689.2335761</v>
      </c>
      <c r="I401" s="32">
        <f t="shared" si="101"/>
        <v>99417</v>
      </c>
      <c r="J401" s="32">
        <f t="shared" ref="J401:L401" si="102">J232+J245+J258+J271+J284+J297+J310+J323+J336+J349+J362+J375+J388</f>
        <v>73.525017000000034</v>
      </c>
      <c r="K401" s="32">
        <f t="shared" si="102"/>
        <v>588.26770799999997</v>
      </c>
      <c r="L401" s="32">
        <f t="shared" si="102"/>
        <v>552.95759099999998</v>
      </c>
      <c r="M401" s="31">
        <f t="shared" si="86"/>
        <v>6.3856826589798983</v>
      </c>
      <c r="N401" s="109">
        <f>D401/D406*100</f>
        <v>6.9447787572058353</v>
      </c>
    </row>
    <row r="402" spans="1:14" ht="14.25" thickBot="1">
      <c r="A402" s="266"/>
      <c r="B402" s="201" t="s">
        <v>27</v>
      </c>
      <c r="C402" s="32">
        <f t="shared" si="90"/>
        <v>0.61068500000000003</v>
      </c>
      <c r="D402" s="32">
        <f t="shared" si="90"/>
        <v>30.412841999999998</v>
      </c>
      <c r="E402" s="32">
        <f t="shared" si="90"/>
        <v>47.347198999999996</v>
      </c>
      <c r="F402" s="31">
        <f t="shared" si="77"/>
        <v>-35.766333294605239</v>
      </c>
      <c r="G402" s="32">
        <f t="shared" ref="G402:I402" si="103">G233+G246+G259+G272+G285+G298+G311+G324+G337+G350+G363+G376+G389</f>
        <v>30</v>
      </c>
      <c r="H402" s="32">
        <f t="shared" si="103"/>
        <v>7803.9057470005591</v>
      </c>
      <c r="I402" s="32">
        <f t="shared" si="103"/>
        <v>0</v>
      </c>
      <c r="J402" s="32">
        <f t="shared" ref="J402:L402" si="104">J233+J246+J259+J272+J285+J298+J311+J324+J337+J350+J363+J376+J389</f>
        <v>0</v>
      </c>
      <c r="K402" s="32">
        <f t="shared" si="104"/>
        <v>0</v>
      </c>
      <c r="L402" s="32">
        <f t="shared" si="104"/>
        <v>0</v>
      </c>
      <c r="M402" s="31" t="e">
        <f t="shared" si="86"/>
        <v>#DIV/0!</v>
      </c>
      <c r="N402" s="109">
        <f>D402/D406*100</f>
        <v>0.1129617893048727</v>
      </c>
    </row>
    <row r="403" spans="1:14" ht="14.25" thickBot="1">
      <c r="A403" s="266"/>
      <c r="B403" s="14" t="s">
        <v>28</v>
      </c>
      <c r="C403" s="32">
        <f t="shared" si="90"/>
        <v>0</v>
      </c>
      <c r="D403" s="32">
        <f t="shared" si="90"/>
        <v>0</v>
      </c>
      <c r="E403" s="32">
        <f t="shared" si="90"/>
        <v>0</v>
      </c>
      <c r="F403" s="31" t="e">
        <f t="shared" si="77"/>
        <v>#DIV/0!</v>
      </c>
      <c r="G403" s="32">
        <f t="shared" ref="G403:I403" si="105">G234+G247+G260+G273+G286+G299+G312+G325+G338+G351+G364+G377+G390</f>
        <v>0</v>
      </c>
      <c r="H403" s="32">
        <f t="shared" si="105"/>
        <v>0</v>
      </c>
      <c r="I403" s="32">
        <f t="shared" si="105"/>
        <v>0</v>
      </c>
      <c r="J403" s="32">
        <f t="shared" ref="J403:L403" si="106">J234+J247+J260+J273+J286+J299+J312+J325+J338+J351+J364+J377+J390</f>
        <v>0</v>
      </c>
      <c r="K403" s="32">
        <f t="shared" si="106"/>
        <v>0</v>
      </c>
      <c r="L403" s="32">
        <f t="shared" si="106"/>
        <v>0</v>
      </c>
      <c r="M403" s="31" t="e">
        <f t="shared" si="86"/>
        <v>#DIV/0!</v>
      </c>
      <c r="N403" s="109">
        <f>D403/D406*100</f>
        <v>0</v>
      </c>
    </row>
    <row r="404" spans="1:14" ht="14.25" thickBot="1">
      <c r="A404" s="266"/>
      <c r="B404" s="14" t="s">
        <v>29</v>
      </c>
      <c r="C404" s="32">
        <f t="shared" si="90"/>
        <v>0</v>
      </c>
      <c r="D404" s="32">
        <f t="shared" si="90"/>
        <v>8.0063199999999988</v>
      </c>
      <c r="E404" s="32">
        <f t="shared" si="90"/>
        <v>7.3399209999999995</v>
      </c>
      <c r="F404" s="31">
        <f t="shared" si="77"/>
        <v>9.0791031674591505</v>
      </c>
      <c r="G404" s="32">
        <f t="shared" ref="G404:I404" si="107">G235+G248+G261+G274+G287+G300+G313+G326+G339+G352+G365+G378+G391</f>
        <v>6</v>
      </c>
      <c r="H404" s="32">
        <f t="shared" si="107"/>
        <v>3043.21</v>
      </c>
      <c r="I404" s="32">
        <f t="shared" si="107"/>
        <v>0</v>
      </c>
      <c r="J404" s="32">
        <f t="shared" ref="J404:L404" si="108">J235+J248+J261+J274+J287+J300+J313+J326+J339+J352+J365+J378+J391</f>
        <v>0</v>
      </c>
      <c r="K404" s="32">
        <f t="shared" si="108"/>
        <v>0</v>
      </c>
      <c r="L404" s="32">
        <f t="shared" si="108"/>
        <v>0</v>
      </c>
      <c r="M404" s="31" t="e">
        <f t="shared" si="86"/>
        <v>#DIV/0!</v>
      </c>
      <c r="N404" s="109">
        <f>D404/D406*100</f>
        <v>2.9737708595184507E-2</v>
      </c>
    </row>
    <row r="405" spans="1:14" ht="14.25" thickBot="1">
      <c r="A405" s="266"/>
      <c r="B405" s="14" t="s">
        <v>30</v>
      </c>
      <c r="C405" s="32">
        <f t="shared" si="90"/>
        <v>0.61068500000000003</v>
      </c>
      <c r="D405" s="32">
        <f t="shared" si="90"/>
        <v>21.532108999999998</v>
      </c>
      <c r="E405" s="32">
        <f t="shared" si="90"/>
        <v>39.349638999999996</v>
      </c>
      <c r="F405" s="31">
        <f t="shared" si="77"/>
        <v>-45.280034208191843</v>
      </c>
      <c r="G405" s="32">
        <f t="shared" ref="G405:I405" si="109">G236+G249+G262+G275+G288+G301+G314+G327+G340+G353+G366+G379+G392</f>
        <v>17</v>
      </c>
      <c r="H405" s="32">
        <f t="shared" si="109"/>
        <v>3721.9257470000002</v>
      </c>
      <c r="I405" s="32">
        <f t="shared" si="109"/>
        <v>0</v>
      </c>
      <c r="J405" s="32">
        <f t="shared" ref="J405:L405" si="110">J236+J249+J262+J275+J288+J301+J314+J327+J340+J353+J366+J379+J392</f>
        <v>0</v>
      </c>
      <c r="K405" s="32">
        <f t="shared" si="110"/>
        <v>0</v>
      </c>
      <c r="L405" s="32">
        <f t="shared" si="110"/>
        <v>0</v>
      </c>
      <c r="M405" s="31" t="e">
        <f t="shared" si="86"/>
        <v>#DIV/0!</v>
      </c>
      <c r="N405" s="109">
        <f>D405/D406*100</f>
        <v>7.9976266609597127E-2</v>
      </c>
    </row>
    <row r="406" spans="1:14" ht="14.25" thickBot="1">
      <c r="A406" s="267"/>
      <c r="B406" s="15" t="s">
        <v>31</v>
      </c>
      <c r="C406" s="16">
        <f t="shared" ref="C406:L406" si="111">C394+C396+C397+C398+C399+C400+C401+C402</f>
        <v>2271.7487219999998</v>
      </c>
      <c r="D406" s="16">
        <f t="shared" si="111"/>
        <v>26923.1234625</v>
      </c>
      <c r="E406" s="16">
        <f t="shared" si="111"/>
        <v>23086.577664</v>
      </c>
      <c r="F406" s="16">
        <f t="shared" si="77"/>
        <v>16.618079363415166</v>
      </c>
      <c r="G406" s="16">
        <f t="shared" si="111"/>
        <v>326012</v>
      </c>
      <c r="H406" s="16">
        <f t="shared" si="111"/>
        <v>39053900.747496106</v>
      </c>
      <c r="I406" s="16">
        <f t="shared" si="111"/>
        <v>115832</v>
      </c>
      <c r="J406" s="16">
        <f t="shared" si="111"/>
        <v>1679.8005800000001</v>
      </c>
      <c r="K406" s="16">
        <f t="shared" si="111"/>
        <v>13672.019676999998</v>
      </c>
      <c r="L406" s="16">
        <f t="shared" si="111"/>
        <v>9866.0532690000018</v>
      </c>
      <c r="M406" s="16">
        <f t="shared" si="86"/>
        <v>38.576382107713471</v>
      </c>
      <c r="N406" s="110">
        <f>D406/D406*100</f>
        <v>100</v>
      </c>
    </row>
    <row r="407" spans="1:14" ht="14.25" thickTop="1"/>
    <row r="409" spans="1:14">
      <c r="A409" s="230" t="s">
        <v>133</v>
      </c>
      <c r="B409" s="230"/>
      <c r="C409" s="230"/>
      <c r="D409" s="230"/>
      <c r="E409" s="230"/>
      <c r="F409" s="230"/>
      <c r="G409" s="230"/>
      <c r="H409" s="230"/>
      <c r="I409" s="230"/>
      <c r="J409" s="230"/>
      <c r="K409" s="230"/>
      <c r="L409" s="230"/>
      <c r="M409" s="230"/>
      <c r="N409" s="230"/>
    </row>
    <row r="410" spans="1:14">
      <c r="A410" s="230"/>
      <c r="B410" s="230"/>
      <c r="C410" s="230"/>
      <c r="D410" s="230"/>
      <c r="E410" s="230"/>
      <c r="F410" s="230"/>
      <c r="G410" s="230"/>
      <c r="H410" s="230"/>
      <c r="I410" s="230"/>
      <c r="J410" s="230"/>
      <c r="K410" s="230"/>
      <c r="L410" s="230"/>
      <c r="M410" s="230"/>
      <c r="N410" s="230"/>
    </row>
    <row r="411" spans="1:14" ht="14.25" thickBot="1">
      <c r="A411" s="277" t="str">
        <f>A3</f>
        <v>财字3号表                                             （2023年12月）                                           单位：万元</v>
      </c>
      <c r="B411" s="277"/>
      <c r="C411" s="277"/>
      <c r="D411" s="277"/>
      <c r="E411" s="277"/>
      <c r="F411" s="277"/>
      <c r="G411" s="277"/>
      <c r="H411" s="277"/>
      <c r="I411" s="277"/>
      <c r="J411" s="277"/>
      <c r="K411" s="277"/>
      <c r="L411" s="277"/>
      <c r="M411" s="277"/>
      <c r="N411" s="277"/>
    </row>
    <row r="412" spans="1:14" ht="14.25" thickBot="1">
      <c r="A412" s="270" t="s">
        <v>2</v>
      </c>
      <c r="B412" s="37" t="s">
        <v>3</v>
      </c>
      <c r="C412" s="278" t="s">
        <v>4</v>
      </c>
      <c r="D412" s="278"/>
      <c r="E412" s="278"/>
      <c r="F412" s="279"/>
      <c r="G412" s="232" t="s">
        <v>5</v>
      </c>
      <c r="H412" s="279"/>
      <c r="I412" s="232" t="s">
        <v>6</v>
      </c>
      <c r="J412" s="280"/>
      <c r="K412" s="280"/>
      <c r="L412" s="280"/>
      <c r="M412" s="280"/>
      <c r="N412" s="259" t="s">
        <v>7</v>
      </c>
    </row>
    <row r="413" spans="1:14" ht="14.25" thickBot="1">
      <c r="A413" s="270"/>
      <c r="B413" s="24" t="s">
        <v>8</v>
      </c>
      <c r="C413" s="273" t="s">
        <v>9</v>
      </c>
      <c r="D413" s="273" t="s">
        <v>10</v>
      </c>
      <c r="E413" s="273" t="s">
        <v>11</v>
      </c>
      <c r="F413" s="201" t="s">
        <v>12</v>
      </c>
      <c r="G413" s="273" t="s">
        <v>13</v>
      </c>
      <c r="H413" s="273" t="s">
        <v>14</v>
      </c>
      <c r="I413" s="201" t="s">
        <v>13</v>
      </c>
      <c r="J413" s="281" t="s">
        <v>15</v>
      </c>
      <c r="K413" s="282"/>
      <c r="L413" s="283"/>
      <c r="M413" s="97" t="s">
        <v>12</v>
      </c>
      <c r="N413" s="260"/>
    </row>
    <row r="414" spans="1:14" ht="14.25" thickBot="1">
      <c r="A414" s="270"/>
      <c r="B414" s="38" t="s">
        <v>16</v>
      </c>
      <c r="C414" s="274"/>
      <c r="D414" s="274"/>
      <c r="E414" s="274"/>
      <c r="F414" s="204" t="s">
        <v>17</v>
      </c>
      <c r="G414" s="284"/>
      <c r="H414" s="284"/>
      <c r="I414" s="24" t="s">
        <v>18</v>
      </c>
      <c r="J414" s="202" t="s">
        <v>9</v>
      </c>
      <c r="K414" s="25" t="s">
        <v>10</v>
      </c>
      <c r="L414" s="202" t="s">
        <v>11</v>
      </c>
      <c r="M414" s="201" t="s">
        <v>17</v>
      </c>
      <c r="N414" s="116" t="s">
        <v>17</v>
      </c>
    </row>
    <row r="415" spans="1:14" ht="14.25" thickBot="1">
      <c r="A415" s="270"/>
      <c r="B415" s="201" t="s">
        <v>19</v>
      </c>
      <c r="C415" s="71">
        <v>593.12764199999901</v>
      </c>
      <c r="D415" s="71">
        <v>5621.6753440000002</v>
      </c>
      <c r="E415" s="71">
        <v>5122.4125450000001</v>
      </c>
      <c r="F415" s="31">
        <f t="shared" ref="F415:F423" si="112">(D415-E415)/E415*100</f>
        <v>9.7466339271586353</v>
      </c>
      <c r="G415" s="75">
        <v>44608</v>
      </c>
      <c r="H415" s="75">
        <v>5109504.74</v>
      </c>
      <c r="I415" s="75">
        <v>4160</v>
      </c>
      <c r="J415" s="72">
        <v>306.571012</v>
      </c>
      <c r="K415" s="72">
        <v>2801.688341</v>
      </c>
      <c r="L415" s="72">
        <v>2036.9818110000001</v>
      </c>
      <c r="M415" s="31">
        <f t="shared" ref="M415:M422" si="113">(K415-L415)/L415*100</f>
        <v>37.541156522383886</v>
      </c>
      <c r="N415" s="109">
        <f t="shared" ref="N415:N423" si="114">D415/D519*100</f>
        <v>52.445587504433725</v>
      </c>
    </row>
    <row r="416" spans="1:14" ht="14.25" thickBot="1">
      <c r="A416" s="270"/>
      <c r="B416" s="201" t="s">
        <v>20</v>
      </c>
      <c r="C416" s="71">
        <v>210.08891299999999</v>
      </c>
      <c r="D416" s="71">
        <v>2000.5918320000001</v>
      </c>
      <c r="E416" s="71">
        <v>1837.026179</v>
      </c>
      <c r="F416" s="31">
        <f t="shared" si="112"/>
        <v>8.9038280929147344</v>
      </c>
      <c r="G416" s="75">
        <v>25474</v>
      </c>
      <c r="H416" s="75">
        <v>509480</v>
      </c>
      <c r="I416" s="75">
        <v>2408</v>
      </c>
      <c r="J416" s="72">
        <v>152.020174</v>
      </c>
      <c r="K416" s="72">
        <v>1192.095223</v>
      </c>
      <c r="L416" s="72">
        <v>758.35784899999999</v>
      </c>
      <c r="M416" s="31">
        <f t="shared" si="113"/>
        <v>57.194288233706935</v>
      </c>
      <c r="N416" s="109">
        <f t="shared" si="114"/>
        <v>53.073260272369737</v>
      </c>
    </row>
    <row r="417" spans="1:14" ht="14.25" thickBot="1">
      <c r="A417" s="270"/>
      <c r="B417" s="201" t="s">
        <v>21</v>
      </c>
      <c r="C417" s="71">
        <v>27.862386000000001</v>
      </c>
      <c r="D417" s="71">
        <v>444.87841600000002</v>
      </c>
      <c r="E417" s="71">
        <v>151.42510799999999</v>
      </c>
      <c r="F417" s="31">
        <f t="shared" si="112"/>
        <v>193.7943527832914</v>
      </c>
      <c r="G417" s="75">
        <v>313</v>
      </c>
      <c r="H417" s="75">
        <v>209508.06</v>
      </c>
      <c r="I417" s="75">
        <v>87</v>
      </c>
      <c r="J417" s="72">
        <v>19.112480000000001</v>
      </c>
      <c r="K417" s="72">
        <v>127.54579099999999</v>
      </c>
      <c r="L417" s="72">
        <v>60.979368000000001</v>
      </c>
      <c r="M417" s="31">
        <f t="shared" si="113"/>
        <v>109.16220548563243</v>
      </c>
      <c r="N417" s="109">
        <f t="shared" si="114"/>
        <v>78.352476842923863</v>
      </c>
    </row>
    <row r="418" spans="1:14" ht="14.25" thickBot="1">
      <c r="A418" s="270"/>
      <c r="B418" s="201" t="s">
        <v>22</v>
      </c>
      <c r="C418" s="71">
        <v>50.197040999999999</v>
      </c>
      <c r="D418" s="71">
        <v>433.11599100000001</v>
      </c>
      <c r="E418" s="71">
        <v>342.61885000000001</v>
      </c>
      <c r="F418" s="31">
        <f t="shared" si="112"/>
        <v>26.413357291929501</v>
      </c>
      <c r="G418" s="75">
        <v>34385</v>
      </c>
      <c r="H418" s="75">
        <v>321196.96999999997</v>
      </c>
      <c r="I418" s="75">
        <v>1445</v>
      </c>
      <c r="J418" s="72">
        <v>8.9831939999999708</v>
      </c>
      <c r="K418" s="72">
        <v>149.85308000000001</v>
      </c>
      <c r="L418" s="72">
        <v>154.95451499999999</v>
      </c>
      <c r="M418" s="31">
        <f t="shared" si="113"/>
        <v>-3.2922144927496828</v>
      </c>
      <c r="N418" s="109">
        <f t="shared" si="114"/>
        <v>53.970920569673318</v>
      </c>
    </row>
    <row r="419" spans="1:14" ht="14.25" thickBot="1">
      <c r="A419" s="270"/>
      <c r="B419" s="201" t="s">
        <v>23</v>
      </c>
      <c r="C419" s="71">
        <v>2.3867880000000001</v>
      </c>
      <c r="D419" s="71">
        <v>10.125915000000001</v>
      </c>
      <c r="E419" s="71">
        <v>23.074103000000001</v>
      </c>
      <c r="F419" s="31">
        <f t="shared" si="112"/>
        <v>-56.115672188860387</v>
      </c>
      <c r="G419" s="75">
        <v>75</v>
      </c>
      <c r="H419" s="75">
        <v>891.31</v>
      </c>
      <c r="I419" s="75">
        <v>5</v>
      </c>
      <c r="J419" s="72">
        <v>0</v>
      </c>
      <c r="K419" s="72">
        <v>4.0115379999999998</v>
      </c>
      <c r="L419" s="72">
        <v>2.9754</v>
      </c>
      <c r="M419" s="31">
        <f t="shared" si="113"/>
        <v>34.823485917859777</v>
      </c>
      <c r="N419" s="109">
        <f t="shared" si="114"/>
        <v>82.38275613393013</v>
      </c>
    </row>
    <row r="420" spans="1:14" ht="14.25" thickBot="1">
      <c r="A420" s="270"/>
      <c r="B420" s="201" t="s">
        <v>24</v>
      </c>
      <c r="C420" s="71">
        <v>14.811142</v>
      </c>
      <c r="D420" s="71">
        <v>455.498064</v>
      </c>
      <c r="E420" s="71">
        <v>794.92176500000005</v>
      </c>
      <c r="F420" s="31">
        <f t="shared" si="112"/>
        <v>-42.699007115498972</v>
      </c>
      <c r="G420" s="75">
        <v>743</v>
      </c>
      <c r="H420" s="75">
        <v>225663.74</v>
      </c>
      <c r="I420" s="75">
        <v>69</v>
      </c>
      <c r="J420" s="72">
        <v>8.6388180000000006</v>
      </c>
      <c r="K420" s="72">
        <v>127.157326</v>
      </c>
      <c r="L420" s="72">
        <v>605.124008</v>
      </c>
      <c r="M420" s="31">
        <f t="shared" si="113"/>
        <v>-78.986567328526817</v>
      </c>
      <c r="N420" s="109">
        <f t="shared" si="114"/>
        <v>59.896176591331731</v>
      </c>
    </row>
    <row r="421" spans="1:14" ht="14.25" thickBot="1">
      <c r="A421" s="270"/>
      <c r="B421" s="201" t="s">
        <v>25</v>
      </c>
      <c r="C421" s="71">
        <v>0</v>
      </c>
      <c r="D421" s="71">
        <v>3211.6447969999999</v>
      </c>
      <c r="E421" s="71">
        <v>2747.7693479999998</v>
      </c>
      <c r="F421" s="31">
        <f t="shared" si="112"/>
        <v>16.881891827552337</v>
      </c>
      <c r="G421" s="75">
        <v>340</v>
      </c>
      <c r="H421" s="75">
        <v>248056.36</v>
      </c>
      <c r="I421" s="75">
        <v>1274</v>
      </c>
      <c r="J421" s="72">
        <v>54.332319999999797</v>
      </c>
      <c r="K421" s="72">
        <v>1923.794065</v>
      </c>
      <c r="L421" s="72">
        <v>1826.417424</v>
      </c>
      <c r="M421" s="31">
        <f t="shared" si="113"/>
        <v>5.3315654855469701</v>
      </c>
      <c r="N421" s="109">
        <f t="shared" si="114"/>
        <v>50.073816938125162</v>
      </c>
    </row>
    <row r="422" spans="1:14" ht="14.25" thickBot="1">
      <c r="A422" s="270"/>
      <c r="B422" s="201" t="s">
        <v>26</v>
      </c>
      <c r="C422" s="71">
        <v>43.886203000000002</v>
      </c>
      <c r="D422" s="71">
        <v>847.33416699999998</v>
      </c>
      <c r="E422" s="71">
        <v>575.24777800000004</v>
      </c>
      <c r="F422" s="31">
        <f t="shared" si="112"/>
        <v>47.29899000148766</v>
      </c>
      <c r="G422" s="75">
        <v>54206</v>
      </c>
      <c r="H422" s="75">
        <v>5191873.57</v>
      </c>
      <c r="I422" s="75">
        <v>567</v>
      </c>
      <c r="J422" s="72">
        <v>41.445109000000002</v>
      </c>
      <c r="K422" s="72">
        <v>212.13204400000001</v>
      </c>
      <c r="L422" s="72">
        <v>189.17527200000001</v>
      </c>
      <c r="M422" s="31">
        <f t="shared" si="113"/>
        <v>12.135186463482395</v>
      </c>
      <c r="N422" s="109">
        <f t="shared" si="114"/>
        <v>43.34322618649589</v>
      </c>
    </row>
    <row r="423" spans="1:14" ht="14.25" thickBot="1">
      <c r="A423" s="270"/>
      <c r="B423" s="201" t="s">
        <v>27</v>
      </c>
      <c r="C423" s="71">
        <v>1.6559999999999899</v>
      </c>
      <c r="D423" s="71">
        <v>86.88</v>
      </c>
      <c r="E423" s="71">
        <v>24.99</v>
      </c>
      <c r="F423" s="31">
        <f t="shared" si="112"/>
        <v>247.65906362545019</v>
      </c>
      <c r="G423" s="75">
        <v>23</v>
      </c>
      <c r="H423" s="75">
        <v>37854.969999999703</v>
      </c>
      <c r="I423" s="75">
        <v>0</v>
      </c>
      <c r="J423" s="72"/>
      <c r="K423" s="72"/>
      <c r="L423" s="72"/>
      <c r="M423" s="31"/>
      <c r="N423" s="109">
        <f t="shared" si="114"/>
        <v>98.860992330182611</v>
      </c>
    </row>
    <row r="424" spans="1:14" ht="14.25" thickBot="1">
      <c r="A424" s="270"/>
      <c r="B424" s="14" t="s">
        <v>28</v>
      </c>
      <c r="C424" s="71"/>
      <c r="D424" s="71"/>
      <c r="E424" s="71"/>
      <c r="F424" s="31"/>
      <c r="G424" s="75"/>
      <c r="H424" s="75"/>
      <c r="I424" s="75"/>
      <c r="J424" s="72"/>
      <c r="K424" s="72"/>
      <c r="L424" s="72"/>
      <c r="M424" s="31"/>
      <c r="N424" s="109"/>
    </row>
    <row r="425" spans="1:14" ht="14.25" thickBot="1">
      <c r="A425" s="270"/>
      <c r="B425" s="14" t="s">
        <v>29</v>
      </c>
      <c r="C425" s="71">
        <v>1.65867900000001</v>
      </c>
      <c r="D425" s="71">
        <v>75.844415999999995</v>
      </c>
      <c r="E425" s="71">
        <v>3.575472</v>
      </c>
      <c r="F425" s="31">
        <f>(D425-E425)/E425*100</f>
        <v>2021.242062586422</v>
      </c>
      <c r="G425" s="75">
        <v>7</v>
      </c>
      <c r="H425" s="75">
        <v>34769.61</v>
      </c>
      <c r="I425" s="75">
        <v>0</v>
      </c>
      <c r="J425" s="72"/>
      <c r="K425" s="72"/>
      <c r="L425" s="72"/>
      <c r="M425" s="31"/>
      <c r="N425" s="109">
        <f>D425/D529*100</f>
        <v>99.260889701659352</v>
      </c>
    </row>
    <row r="426" spans="1:14" ht="14.25" thickBot="1">
      <c r="A426" s="270"/>
      <c r="B426" s="14" t="s">
        <v>30</v>
      </c>
      <c r="C426" s="71">
        <v>0</v>
      </c>
      <c r="D426" s="71">
        <v>11.039735</v>
      </c>
      <c r="E426" s="71">
        <v>21.416733000000001</v>
      </c>
      <c r="F426" s="31"/>
      <c r="G426" s="75">
        <v>16</v>
      </c>
      <c r="H426" s="75">
        <v>3085.37</v>
      </c>
      <c r="I426" s="75">
        <v>0</v>
      </c>
      <c r="J426" s="72"/>
      <c r="K426" s="72"/>
      <c r="L426" s="72"/>
      <c r="M426" s="31"/>
      <c r="N426" s="109">
        <f>D426/D530*100</f>
        <v>100</v>
      </c>
    </row>
    <row r="427" spans="1:14" ht="14.25" thickBot="1">
      <c r="A427" s="271"/>
      <c r="B427" s="15" t="s">
        <v>31</v>
      </c>
      <c r="C427" s="16">
        <f>C415+C417+C418+C419+C420+C421+C422+C423</f>
        <v>733.92720199999906</v>
      </c>
      <c r="D427" s="16">
        <f t="shared" ref="D427:L427" si="115">D415+D417+D418+D419+D420+D421+D422+D423</f>
        <v>11111.152693999999</v>
      </c>
      <c r="E427" s="16">
        <f t="shared" si="115"/>
        <v>9782.4594970000016</v>
      </c>
      <c r="F427" s="16">
        <f>(D427-E427)/E427*100</f>
        <v>13.582404275810891</v>
      </c>
      <c r="G427" s="16">
        <f t="shared" si="115"/>
        <v>134693</v>
      </c>
      <c r="H427" s="16">
        <f t="shared" si="115"/>
        <v>11344549.719999999</v>
      </c>
      <c r="I427" s="16">
        <f t="shared" si="115"/>
        <v>7607</v>
      </c>
      <c r="J427" s="16">
        <f t="shared" si="115"/>
        <v>439.0829329999998</v>
      </c>
      <c r="K427" s="16">
        <f t="shared" si="115"/>
        <v>5346.1821849999997</v>
      </c>
      <c r="L427" s="16">
        <f t="shared" si="115"/>
        <v>4876.607798</v>
      </c>
      <c r="M427" s="16">
        <f t="shared" ref="M427:M430" si="116">(K427-L427)/L427*100</f>
        <v>9.6291193889445452</v>
      </c>
      <c r="N427" s="110">
        <f>D427/D531*100</f>
        <v>52.119119889493014</v>
      </c>
    </row>
    <row r="428" spans="1:14" ht="15" thickTop="1" thickBot="1">
      <c r="A428" s="270" t="s">
        <v>32</v>
      </c>
      <c r="B428" s="201" t="s">
        <v>19</v>
      </c>
      <c r="C428" s="19">
        <v>97.468269000000006</v>
      </c>
      <c r="D428" s="19">
        <v>1179.581287</v>
      </c>
      <c r="E428" s="19">
        <v>1091.4069420000001</v>
      </c>
      <c r="F428" s="31">
        <f>(D428-E428)/E428*100</f>
        <v>8.0789613485892495</v>
      </c>
      <c r="G428" s="20">
        <v>8472</v>
      </c>
      <c r="H428" s="20">
        <v>1105561.6022000001</v>
      </c>
      <c r="I428" s="20">
        <v>1397</v>
      </c>
      <c r="J428" s="19">
        <v>43.393587999999902</v>
      </c>
      <c r="K428" s="20">
        <v>825.31609900000001</v>
      </c>
      <c r="L428" s="20">
        <v>409.81861199999997</v>
      </c>
      <c r="M428" s="31">
        <f t="shared" si="116"/>
        <v>101.38570451261009</v>
      </c>
      <c r="N428" s="109">
        <f>D428/D519*100</f>
        <v>11.004519083795575</v>
      </c>
    </row>
    <row r="429" spans="1:14" ht="14.25" thickBot="1">
      <c r="A429" s="270"/>
      <c r="B429" s="201" t="s">
        <v>20</v>
      </c>
      <c r="C429" s="20">
        <v>30.985412</v>
      </c>
      <c r="D429" s="20">
        <v>378.321032</v>
      </c>
      <c r="E429" s="20">
        <v>358.72927900000002</v>
      </c>
      <c r="F429" s="31">
        <f>(D429-E429)/E429*100</f>
        <v>5.4614312649957908</v>
      </c>
      <c r="G429" s="20">
        <v>4242</v>
      </c>
      <c r="H429" s="20">
        <v>84160</v>
      </c>
      <c r="I429" s="21">
        <v>821</v>
      </c>
      <c r="J429" s="20">
        <v>29.734361</v>
      </c>
      <c r="K429" s="20">
        <v>401.77806099999998</v>
      </c>
      <c r="L429" s="20">
        <v>172.960216</v>
      </c>
      <c r="M429" s="31">
        <f t="shared" si="116"/>
        <v>132.29507356766945</v>
      </c>
      <c r="N429" s="109">
        <f>D429/D520*100</f>
        <v>10.036395368951762</v>
      </c>
    </row>
    <row r="430" spans="1:14" ht="14.25" thickBot="1">
      <c r="A430" s="270"/>
      <c r="B430" s="201" t="s">
        <v>21</v>
      </c>
      <c r="C430" s="20"/>
      <c r="D430" s="20">
        <v>22.737359000000001</v>
      </c>
      <c r="E430" s="20">
        <v>24.864249000000001</v>
      </c>
      <c r="F430" s="31">
        <f>(D430-E430)/E430*100</f>
        <v>-8.554008608906706</v>
      </c>
      <c r="G430" s="20">
        <v>4</v>
      </c>
      <c r="H430" s="20">
        <v>24028.056755000001</v>
      </c>
      <c r="I430" s="20">
        <v>2</v>
      </c>
      <c r="J430" s="20"/>
      <c r="K430" s="20">
        <v>0.58860000000000001</v>
      </c>
      <c r="L430" s="20"/>
      <c r="M430" s="31" t="e">
        <f t="shared" si="116"/>
        <v>#DIV/0!</v>
      </c>
      <c r="N430" s="109">
        <f>D430/D521*100</f>
        <v>4.0045287216558201</v>
      </c>
    </row>
    <row r="431" spans="1:14" ht="14.25" thickBot="1">
      <c r="A431" s="270"/>
      <c r="B431" s="201" t="s">
        <v>22</v>
      </c>
      <c r="C431" s="20">
        <v>5.5909310000000003</v>
      </c>
      <c r="D431" s="20">
        <v>87.447024999999996</v>
      </c>
      <c r="E431" s="20">
        <v>65.439528999999993</v>
      </c>
      <c r="F431" s="31">
        <f>(D431-E431)/E431*100</f>
        <v>33.630278726486566</v>
      </c>
      <c r="G431" s="20">
        <v>2390</v>
      </c>
      <c r="H431" s="20">
        <v>286901.28499999997</v>
      </c>
      <c r="I431" s="20">
        <v>10</v>
      </c>
      <c r="J431" s="20">
        <v>5.5</v>
      </c>
      <c r="K431" s="20">
        <v>27.009050999999999</v>
      </c>
      <c r="L431" s="20">
        <v>27.295446999999999</v>
      </c>
      <c r="M431" s="31"/>
      <c r="N431" s="109">
        <f>D431/D522*100</f>
        <v>10.896841812356998</v>
      </c>
    </row>
    <row r="432" spans="1:14" ht="14.25" thickBot="1">
      <c r="A432" s="270"/>
      <c r="B432" s="201" t="s">
        <v>23</v>
      </c>
      <c r="C432" s="20"/>
      <c r="D432" s="20"/>
      <c r="E432" s="20"/>
      <c r="F432" s="31"/>
      <c r="G432" s="20"/>
      <c r="H432" s="20"/>
      <c r="I432" s="20"/>
      <c r="J432" s="20"/>
      <c r="K432" s="20"/>
      <c r="L432" s="20"/>
      <c r="M432" s="31"/>
      <c r="N432" s="109"/>
    </row>
    <row r="433" spans="1:14" ht="14.25" thickBot="1">
      <c r="A433" s="270"/>
      <c r="B433" s="201" t="s">
        <v>24</v>
      </c>
      <c r="C433" s="20">
        <v>1.5633889999999999</v>
      </c>
      <c r="D433" s="20">
        <v>52.925224</v>
      </c>
      <c r="E433" s="20">
        <v>63.186951000000001</v>
      </c>
      <c r="F433" s="31">
        <f>(D433-E433)/E433*100</f>
        <v>-16.24026296188908</v>
      </c>
      <c r="G433" s="20">
        <v>1810</v>
      </c>
      <c r="H433" s="20">
        <v>221458.5</v>
      </c>
      <c r="I433" s="20">
        <v>10</v>
      </c>
      <c r="J433" s="20">
        <v>0.68789399999997203</v>
      </c>
      <c r="K433" s="20">
        <v>136.94096500000001</v>
      </c>
      <c r="L433" s="20">
        <v>74.998012000000003</v>
      </c>
      <c r="M433" s="31">
        <f>(K433-L433)/L433*100</f>
        <v>82.592793259640004</v>
      </c>
      <c r="N433" s="109">
        <f>D433/D524*100</f>
        <v>6.959455623152305</v>
      </c>
    </row>
    <row r="434" spans="1:14" ht="14.25" thickBot="1">
      <c r="A434" s="270"/>
      <c r="B434" s="201" t="s">
        <v>25</v>
      </c>
      <c r="C434" s="22">
        <v>11.64</v>
      </c>
      <c r="D434" s="22">
        <v>2043.667003</v>
      </c>
      <c r="E434" s="22">
        <v>1337.1640130000001</v>
      </c>
      <c r="F434" s="31">
        <f>(D434-E434)/E434*100</f>
        <v>52.835926119109509</v>
      </c>
      <c r="G434" s="22">
        <v>914</v>
      </c>
      <c r="H434" s="22">
        <v>96505.822969999994</v>
      </c>
      <c r="I434" s="22">
        <v>3287</v>
      </c>
      <c r="J434" s="22">
        <v>27.034999999999901</v>
      </c>
      <c r="K434" s="22">
        <v>1158.3838089999999</v>
      </c>
      <c r="L434" s="22">
        <v>663.97472300000004</v>
      </c>
      <c r="M434" s="31"/>
      <c r="N434" s="109">
        <f>D434/D525*100</f>
        <v>31.863488604437002</v>
      </c>
    </row>
    <row r="435" spans="1:14" ht="14.25" thickBot="1">
      <c r="A435" s="270"/>
      <c r="B435" s="201" t="s">
        <v>26</v>
      </c>
      <c r="C435" s="20">
        <v>2.5099999999999998</v>
      </c>
      <c r="D435" s="20">
        <v>476.37</v>
      </c>
      <c r="E435" s="20">
        <v>473.27</v>
      </c>
      <c r="F435" s="31">
        <f>(D435-E435)/E435*100</f>
        <v>0.65501722061403056</v>
      </c>
      <c r="G435" s="20">
        <v>16086</v>
      </c>
      <c r="H435" s="20">
        <v>2312534.5260000001</v>
      </c>
      <c r="I435" s="20">
        <v>1922</v>
      </c>
      <c r="J435" s="20">
        <v>13.258851</v>
      </c>
      <c r="K435" s="20">
        <v>256.850211</v>
      </c>
      <c r="L435" s="20">
        <v>382.24926599999998</v>
      </c>
      <c r="M435" s="31">
        <f>(K435-L435)/L435*100</f>
        <v>-32.80557116884038</v>
      </c>
      <c r="N435" s="109">
        <f>D435/D526*100</f>
        <v>24.367496865567855</v>
      </c>
    </row>
    <row r="436" spans="1:14" ht="14.25" thickBot="1">
      <c r="A436" s="270"/>
      <c r="B436" s="201" t="s">
        <v>27</v>
      </c>
      <c r="C436" s="20"/>
      <c r="D436" s="20"/>
      <c r="E436" s="20"/>
      <c r="F436" s="31"/>
      <c r="G436" s="20"/>
      <c r="H436" s="20"/>
      <c r="I436" s="20"/>
      <c r="J436" s="20"/>
      <c r="K436" s="20"/>
      <c r="L436" s="20"/>
      <c r="M436" s="31"/>
      <c r="N436" s="109"/>
    </row>
    <row r="437" spans="1:14" ht="14.25" thickBot="1">
      <c r="A437" s="270"/>
      <c r="B437" s="14" t="s">
        <v>28</v>
      </c>
      <c r="C437" s="40"/>
      <c r="D437" s="40"/>
      <c r="E437" s="40"/>
      <c r="F437" s="31"/>
      <c r="G437" s="40"/>
      <c r="H437" s="40"/>
      <c r="I437" s="40"/>
      <c r="J437" s="40"/>
      <c r="K437" s="40"/>
      <c r="L437" s="40"/>
      <c r="M437" s="31"/>
      <c r="N437" s="109"/>
    </row>
    <row r="438" spans="1:14" ht="14.25" thickBot="1">
      <c r="A438" s="270"/>
      <c r="B438" s="14" t="s">
        <v>29</v>
      </c>
      <c r="C438" s="40"/>
      <c r="D438" s="40"/>
      <c r="E438" s="40"/>
      <c r="F438" s="31"/>
      <c r="G438" s="40"/>
      <c r="H438" s="40"/>
      <c r="I438" s="40"/>
      <c r="J438" s="40"/>
      <c r="K438" s="40"/>
      <c r="L438" s="40"/>
      <c r="M438" s="31"/>
      <c r="N438" s="109"/>
    </row>
    <row r="439" spans="1:14" ht="14.25" thickBot="1">
      <c r="A439" s="270"/>
      <c r="B439" s="14" t="s">
        <v>30</v>
      </c>
      <c r="C439" s="40"/>
      <c r="D439" s="40"/>
      <c r="E439" s="40"/>
      <c r="F439" s="31"/>
      <c r="G439" s="40"/>
      <c r="H439" s="40"/>
      <c r="I439" s="40"/>
      <c r="J439" s="40"/>
      <c r="K439" s="40"/>
      <c r="L439" s="40"/>
      <c r="M439" s="31"/>
      <c r="N439" s="109"/>
    </row>
    <row r="440" spans="1:14" ht="14.25" thickBot="1">
      <c r="A440" s="271"/>
      <c r="B440" s="15" t="s">
        <v>31</v>
      </c>
      <c r="C440" s="16">
        <f t="shared" ref="C440:L440" si="117">C428+C430+C431+C432+C433+C434+C435+C436</f>
        <v>118.77258900000001</v>
      </c>
      <c r="D440" s="16">
        <f t="shared" si="117"/>
        <v>3862.7278980000001</v>
      </c>
      <c r="E440" s="16">
        <f t="shared" si="117"/>
        <v>3055.3316840000002</v>
      </c>
      <c r="F440" s="16">
        <f>(D440-E440)/E440*100</f>
        <v>26.42581223597195</v>
      </c>
      <c r="G440" s="16">
        <f t="shared" si="117"/>
        <v>29676</v>
      </c>
      <c r="H440" s="16">
        <f t="shared" si="117"/>
        <v>4046989.7929250002</v>
      </c>
      <c r="I440" s="16">
        <f t="shared" si="117"/>
        <v>6628</v>
      </c>
      <c r="J440" s="16">
        <f t="shared" si="117"/>
        <v>89.875332999999785</v>
      </c>
      <c r="K440" s="16">
        <f t="shared" si="117"/>
        <v>2405.0887349999998</v>
      </c>
      <c r="L440" s="16">
        <f t="shared" si="117"/>
        <v>1558.3360600000001</v>
      </c>
      <c r="M440" s="16">
        <f t="shared" ref="M440:M444" si="118">(K440-L440)/L440*100</f>
        <v>54.336974978298301</v>
      </c>
      <c r="N440" s="110">
        <f>D440/D531*100</f>
        <v>18.118910248174778</v>
      </c>
    </row>
    <row r="441" spans="1:14" ht="14.25" thickTop="1">
      <c r="A441" s="236" t="s">
        <v>33</v>
      </c>
      <c r="B441" s="18" t="s">
        <v>19</v>
      </c>
      <c r="C441" s="105">
        <v>214.01170299999967</v>
      </c>
      <c r="D441" s="105">
        <v>1835.913078</v>
      </c>
      <c r="E441" s="91">
        <v>1785.2936420000001</v>
      </c>
      <c r="F441" s="111">
        <f>(D441-E441)/E441*100</f>
        <v>2.8353563138942688</v>
      </c>
      <c r="G441" s="72">
        <v>14475</v>
      </c>
      <c r="H441" s="72">
        <v>3115320.2199689983</v>
      </c>
      <c r="I441" s="72">
        <v>640</v>
      </c>
      <c r="J441" s="72">
        <v>52</v>
      </c>
      <c r="K441" s="72">
        <v>400</v>
      </c>
      <c r="L441" s="72">
        <v>553</v>
      </c>
      <c r="M441" s="111">
        <f t="shared" si="118"/>
        <v>-27.667269439421339</v>
      </c>
      <c r="N441" s="112">
        <f t="shared" ref="N441:N446" si="119">D441/D519*100</f>
        <v>17.127552569457531</v>
      </c>
    </row>
    <row r="442" spans="1:14">
      <c r="A442" s="227"/>
      <c r="B442" s="201" t="s">
        <v>20</v>
      </c>
      <c r="C442" s="105">
        <v>64.961362000000008</v>
      </c>
      <c r="D442" s="105">
        <v>600.76369999999997</v>
      </c>
      <c r="E442" s="91">
        <v>585.24062600000002</v>
      </c>
      <c r="F442" s="31">
        <f>(D442-E442)/E442*100</f>
        <v>2.652425910022171</v>
      </c>
      <c r="G442" s="72">
        <v>7353</v>
      </c>
      <c r="H442" s="72">
        <v>147060</v>
      </c>
      <c r="I442" s="72">
        <v>457</v>
      </c>
      <c r="J442" s="72">
        <v>21</v>
      </c>
      <c r="K442" s="72">
        <v>188</v>
      </c>
      <c r="L442" s="72">
        <v>240</v>
      </c>
      <c r="M442" s="31">
        <f t="shared" si="118"/>
        <v>-21.666666666666668</v>
      </c>
      <c r="N442" s="109">
        <f t="shared" si="119"/>
        <v>15.937527936629028</v>
      </c>
    </row>
    <row r="443" spans="1:14">
      <c r="A443" s="227"/>
      <c r="B443" s="201" t="s">
        <v>21</v>
      </c>
      <c r="C443" s="105">
        <v>2.9296399999999991</v>
      </c>
      <c r="D443" s="105">
        <v>39.425875999999995</v>
      </c>
      <c r="E443" s="91">
        <v>42.403113999999981</v>
      </c>
      <c r="F443" s="31">
        <f>(D443-E443)/E443*100</f>
        <v>-7.0212720697823912</v>
      </c>
      <c r="G443" s="72">
        <v>928</v>
      </c>
      <c r="H443" s="72">
        <v>89873.725929999899</v>
      </c>
      <c r="I443" s="72">
        <v>6</v>
      </c>
      <c r="J443" s="72">
        <v>0</v>
      </c>
      <c r="K443" s="72">
        <v>1.632655</v>
      </c>
      <c r="L443" s="72">
        <v>6</v>
      </c>
      <c r="M443" s="31">
        <f t="shared" si="118"/>
        <v>-72.789083333333338</v>
      </c>
      <c r="N443" s="109">
        <f t="shared" si="119"/>
        <v>6.9437287249781683</v>
      </c>
    </row>
    <row r="444" spans="1:14">
      <c r="A444" s="227"/>
      <c r="B444" s="201" t="s">
        <v>22</v>
      </c>
      <c r="C444" s="105">
        <v>0.92823599999999828</v>
      </c>
      <c r="D444" s="105">
        <v>9.9019940000000002</v>
      </c>
      <c r="E444" s="91">
        <v>23.373567000000001</v>
      </c>
      <c r="F444" s="31">
        <f>(D444-E444)/E444*100</f>
        <v>-57.635931220938595</v>
      </c>
      <c r="G444" s="72">
        <v>223</v>
      </c>
      <c r="H444" s="72">
        <v>22115.910000000003</v>
      </c>
      <c r="I444" s="72">
        <v>9</v>
      </c>
      <c r="J444" s="72">
        <v>2</v>
      </c>
      <c r="K444" s="72">
        <v>3</v>
      </c>
      <c r="L444" s="72">
        <v>16</v>
      </c>
      <c r="M444" s="31">
        <f t="shared" si="118"/>
        <v>-81.25</v>
      </c>
      <c r="N444" s="109">
        <f t="shared" si="119"/>
        <v>1.2338951753351028</v>
      </c>
    </row>
    <row r="445" spans="1:14">
      <c r="A445" s="227"/>
      <c r="B445" s="201" t="s">
        <v>23</v>
      </c>
      <c r="C445" s="105">
        <v>0.33726600000000007</v>
      </c>
      <c r="D445" s="105">
        <v>0.66321300000000005</v>
      </c>
      <c r="E445" s="91">
        <v>0</v>
      </c>
      <c r="F445" s="31"/>
      <c r="G445" s="72"/>
      <c r="H445" s="72"/>
      <c r="I445" s="72">
        <v>0</v>
      </c>
      <c r="J445" s="72">
        <v>0</v>
      </c>
      <c r="K445" s="72">
        <v>0</v>
      </c>
      <c r="L445" s="72">
        <v>0</v>
      </c>
      <c r="M445" s="31"/>
      <c r="N445" s="109">
        <f t="shared" si="119"/>
        <v>5.3957903896933956</v>
      </c>
    </row>
    <row r="446" spans="1:14">
      <c r="A446" s="227"/>
      <c r="B446" s="201" t="s">
        <v>24</v>
      </c>
      <c r="C446" s="105">
        <v>53.260109</v>
      </c>
      <c r="D446" s="105">
        <v>73.523725999999996</v>
      </c>
      <c r="E446" s="91">
        <v>79.758763999999999</v>
      </c>
      <c r="F446" s="31">
        <f>(D446-E446)/E446*100</f>
        <v>-7.8173703895411446</v>
      </c>
      <c r="G446" s="72">
        <v>116</v>
      </c>
      <c r="H446" s="72">
        <v>42146.808090000006</v>
      </c>
      <c r="I446" s="72">
        <v>6</v>
      </c>
      <c r="J446" s="72">
        <v>3</v>
      </c>
      <c r="K446" s="72">
        <v>4</v>
      </c>
      <c r="L446" s="72">
        <v>4</v>
      </c>
      <c r="M446" s="31"/>
      <c r="N446" s="109">
        <f t="shared" si="119"/>
        <v>9.6680763853887388</v>
      </c>
    </row>
    <row r="447" spans="1:14">
      <c r="A447" s="227"/>
      <c r="B447" s="201" t="s">
        <v>25</v>
      </c>
      <c r="C447" s="105">
        <v>0</v>
      </c>
      <c r="D447" s="105">
        <v>0</v>
      </c>
      <c r="E447" s="91">
        <v>0</v>
      </c>
      <c r="F447" s="31"/>
      <c r="G447" s="74"/>
      <c r="H447" s="74"/>
      <c r="I447" s="72">
        <v>0</v>
      </c>
      <c r="J447" s="72">
        <v>0</v>
      </c>
      <c r="K447" s="72">
        <v>0</v>
      </c>
      <c r="L447" s="72">
        <v>0</v>
      </c>
      <c r="M447" s="31"/>
      <c r="N447" s="109"/>
    </row>
    <row r="448" spans="1:14">
      <c r="A448" s="227"/>
      <c r="B448" s="201" t="s">
        <v>26</v>
      </c>
      <c r="C448" s="105">
        <v>-18.177878999999734</v>
      </c>
      <c r="D448" s="105">
        <v>241.94284299999998</v>
      </c>
      <c r="E448" s="91">
        <v>243.05583499999972</v>
      </c>
      <c r="F448" s="31">
        <f>(D448-E448)/E448*100</f>
        <v>-0.45791618209854412</v>
      </c>
      <c r="G448" s="72">
        <v>7124</v>
      </c>
      <c r="H448" s="72">
        <v>5966194.5375001123</v>
      </c>
      <c r="I448" s="72">
        <v>4</v>
      </c>
      <c r="J448" s="72">
        <v>0.40989999999999999</v>
      </c>
      <c r="K448" s="72">
        <v>1</v>
      </c>
      <c r="L448" s="72">
        <v>8.1999999999999993</v>
      </c>
      <c r="M448" s="31">
        <f>(K448-L448)/L448*100</f>
        <v>-87.804878048780495</v>
      </c>
      <c r="N448" s="109">
        <f>D448/D526*100</f>
        <v>12.375971342546919</v>
      </c>
    </row>
    <row r="449" spans="1:14">
      <c r="A449" s="227"/>
      <c r="B449" s="201" t="s">
        <v>27</v>
      </c>
      <c r="C449" s="105">
        <v>0</v>
      </c>
      <c r="D449" s="105">
        <v>0</v>
      </c>
      <c r="E449" s="91">
        <v>0</v>
      </c>
      <c r="F449" s="31"/>
      <c r="G449" s="72"/>
      <c r="H449" s="72"/>
      <c r="I449" s="72">
        <v>0</v>
      </c>
      <c r="J449" s="72">
        <v>0</v>
      </c>
      <c r="K449" s="72">
        <v>0</v>
      </c>
      <c r="L449" s="72">
        <v>0</v>
      </c>
      <c r="M449" s="31"/>
      <c r="N449" s="109"/>
    </row>
    <row r="450" spans="1:14">
      <c r="A450" s="227"/>
      <c r="B450" s="14" t="s">
        <v>28</v>
      </c>
      <c r="C450" s="105">
        <v>0</v>
      </c>
      <c r="D450" s="105"/>
      <c r="E450" s="91">
        <v>0</v>
      </c>
      <c r="F450" s="31"/>
      <c r="G450" s="72"/>
      <c r="H450" s="72"/>
      <c r="I450" s="72">
        <v>0</v>
      </c>
      <c r="J450" s="72">
        <v>0</v>
      </c>
      <c r="K450" s="72">
        <v>0</v>
      </c>
      <c r="L450" s="72">
        <v>0</v>
      </c>
      <c r="M450" s="31"/>
      <c r="N450" s="109"/>
    </row>
    <row r="451" spans="1:14">
      <c r="A451" s="227"/>
      <c r="B451" s="14" t="s">
        <v>29</v>
      </c>
      <c r="C451" s="105">
        <v>0</v>
      </c>
      <c r="D451" s="105"/>
      <c r="E451" s="91">
        <v>0</v>
      </c>
      <c r="F451" s="31"/>
      <c r="G451" s="72"/>
      <c r="H451" s="72"/>
      <c r="I451" s="72">
        <v>0</v>
      </c>
      <c r="J451" s="72">
        <v>0</v>
      </c>
      <c r="K451" s="72">
        <v>0</v>
      </c>
      <c r="L451" s="72">
        <v>0</v>
      </c>
      <c r="M451" s="31"/>
      <c r="N451" s="109"/>
    </row>
    <row r="452" spans="1:14">
      <c r="A452" s="227"/>
      <c r="B452" s="14" t="s">
        <v>30</v>
      </c>
      <c r="C452" s="105">
        <v>0</v>
      </c>
      <c r="D452" s="105"/>
      <c r="E452" s="91">
        <v>0</v>
      </c>
      <c r="F452" s="31"/>
      <c r="G452" s="72"/>
      <c r="H452" s="72"/>
      <c r="I452" s="72">
        <v>0</v>
      </c>
      <c r="J452" s="72">
        <v>0</v>
      </c>
      <c r="K452" s="72">
        <v>0</v>
      </c>
      <c r="L452" s="72">
        <v>0</v>
      </c>
      <c r="M452" s="31"/>
      <c r="N452" s="109"/>
    </row>
    <row r="453" spans="1:14" ht="14.25" thickBot="1">
      <c r="A453" s="225"/>
      <c r="B453" s="15" t="s">
        <v>31</v>
      </c>
      <c r="C453" s="16">
        <f t="shared" ref="C453:L453" si="120">C441+C443+C444+C445+C446+C447+C448+C449</f>
        <v>253.28907499999991</v>
      </c>
      <c r="D453" s="16">
        <f t="shared" si="120"/>
        <v>2201.3707300000001</v>
      </c>
      <c r="E453" s="16">
        <f t="shared" si="120"/>
        <v>2173.8849219999997</v>
      </c>
      <c r="F453" s="16">
        <f>(D453-E453)/E453*100</f>
        <v>1.264363523654835</v>
      </c>
      <c r="G453" s="16">
        <f t="shared" si="120"/>
        <v>22866</v>
      </c>
      <c r="H453" s="16">
        <f t="shared" si="120"/>
        <v>9235651.2014891095</v>
      </c>
      <c r="I453" s="16">
        <f t="shared" si="120"/>
        <v>665</v>
      </c>
      <c r="J453" s="16">
        <f t="shared" si="120"/>
        <v>57.4099</v>
      </c>
      <c r="K453" s="16">
        <f t="shared" si="120"/>
        <v>409.632655</v>
      </c>
      <c r="L453" s="16">
        <f t="shared" si="120"/>
        <v>587.20000000000005</v>
      </c>
      <c r="M453" s="16">
        <f t="shared" ref="M453:M455" si="121">(K453-L453)/L453*100</f>
        <v>-30.239670470027253</v>
      </c>
      <c r="N453" s="110">
        <f>D453/D531*100</f>
        <v>10.325976805273015</v>
      </c>
    </row>
    <row r="454" spans="1:14" ht="14.25" thickTop="1">
      <c r="A454" s="227" t="s">
        <v>34</v>
      </c>
      <c r="B454" s="201" t="s">
        <v>19</v>
      </c>
      <c r="C454" s="32">
        <v>56.145004999999998</v>
      </c>
      <c r="D454" s="32">
        <v>441.20562000000001</v>
      </c>
      <c r="E454" s="32">
        <v>328.00530600000002</v>
      </c>
      <c r="F454" s="31">
        <f>(D454-E454)/E454*100</f>
        <v>34.511732563253105</v>
      </c>
      <c r="G454" s="122">
        <v>2742</v>
      </c>
      <c r="H454" s="122">
        <v>282857.91229000001</v>
      </c>
      <c r="I454" s="122">
        <v>138</v>
      </c>
      <c r="J454" s="122">
        <v>22.935469999999999</v>
      </c>
      <c r="K454" s="122">
        <v>180.26675499999999</v>
      </c>
      <c r="L454" s="122">
        <v>131.82149699999999</v>
      </c>
      <c r="M454" s="31">
        <f t="shared" si="121"/>
        <v>36.750650768288573</v>
      </c>
      <c r="N454" s="109">
        <f>D454/D519*100</f>
        <v>4.1160840025837562</v>
      </c>
    </row>
    <row r="455" spans="1:14">
      <c r="A455" s="227"/>
      <c r="B455" s="201" t="s">
        <v>20</v>
      </c>
      <c r="C455" s="31">
        <v>17.750495000000001</v>
      </c>
      <c r="D455" s="31">
        <v>152.47176400000001</v>
      </c>
      <c r="E455" s="31">
        <v>119.849008</v>
      </c>
      <c r="F455" s="31">
        <f>(D455-E455)/E455*100</f>
        <v>27.219879867507963</v>
      </c>
      <c r="G455" s="122">
        <v>1446</v>
      </c>
      <c r="H455" s="122">
        <v>28700</v>
      </c>
      <c r="I455" s="122">
        <v>62</v>
      </c>
      <c r="J455" s="122">
        <v>2.7365059999999999</v>
      </c>
      <c r="K455" s="122">
        <v>93.409103999999999</v>
      </c>
      <c r="L455" s="122">
        <v>61.884940999999998</v>
      </c>
      <c r="M455" s="31">
        <f t="shared" si="121"/>
        <v>50.939958074776229</v>
      </c>
      <c r="N455" s="109">
        <f>D455/D520*100</f>
        <v>4.0448898598518994</v>
      </c>
    </row>
    <row r="456" spans="1:14">
      <c r="A456" s="227"/>
      <c r="B456" s="201" t="s">
        <v>21</v>
      </c>
      <c r="C456" s="31">
        <v>1.344265</v>
      </c>
      <c r="D456" s="31">
        <v>45.500610000000002</v>
      </c>
      <c r="E456" s="31">
        <v>19.760327</v>
      </c>
      <c r="F456" s="31">
        <f>(D456-E456)/E456*100</f>
        <v>130.26243442226436</v>
      </c>
      <c r="G456" s="122">
        <v>94</v>
      </c>
      <c r="H456" s="122">
        <v>33850.232300000003</v>
      </c>
      <c r="I456" s="122">
        <v>13</v>
      </c>
      <c r="J456" s="122">
        <v>0</v>
      </c>
      <c r="K456" s="122">
        <v>18.519306</v>
      </c>
      <c r="L456" s="122">
        <v>2.504</v>
      </c>
      <c r="M456" s="31"/>
      <c r="N456" s="109">
        <f>D456/D521*100</f>
        <v>8.0136175708823547</v>
      </c>
    </row>
    <row r="457" spans="1:14">
      <c r="A457" s="227"/>
      <c r="B457" s="201" t="s">
        <v>22</v>
      </c>
      <c r="C457" s="31">
        <v>6.2308110000000001</v>
      </c>
      <c r="D457" s="31">
        <v>66.560585000000003</v>
      </c>
      <c r="E457" s="31">
        <v>63.130240999999998</v>
      </c>
      <c r="F457" s="31">
        <f>(D457-E457)/E457*100</f>
        <v>5.4337571751072602</v>
      </c>
      <c r="G457" s="122">
        <v>3157</v>
      </c>
      <c r="H457" s="122">
        <v>230922.15</v>
      </c>
      <c r="I457" s="122">
        <v>540</v>
      </c>
      <c r="J457" s="122">
        <v>5.2374999999999998</v>
      </c>
      <c r="K457" s="122">
        <v>53.9253</v>
      </c>
      <c r="L457" s="122">
        <v>66.836862999999994</v>
      </c>
      <c r="M457" s="31">
        <f t="shared" ref="M457:M462" si="122">(K457-L457)/L457*100</f>
        <v>-19.318026640478315</v>
      </c>
      <c r="N457" s="109">
        <f>D457/D522*100</f>
        <v>8.2941662759018051</v>
      </c>
    </row>
    <row r="458" spans="1:14">
      <c r="A458" s="227"/>
      <c r="B458" s="201" t="s">
        <v>23</v>
      </c>
      <c r="C458" s="31">
        <v>0</v>
      </c>
      <c r="D458" s="31">
        <v>3.0189000000000001E-2</v>
      </c>
      <c r="E458" s="31">
        <v>7.5471999999999997E-2</v>
      </c>
      <c r="F458" s="31"/>
      <c r="G458" s="122">
        <v>5</v>
      </c>
      <c r="H458" s="122">
        <v>2</v>
      </c>
      <c r="I458" s="122">
        <v>0</v>
      </c>
      <c r="J458" s="122">
        <v>0</v>
      </c>
      <c r="K458" s="122">
        <v>0</v>
      </c>
      <c r="L458" s="122">
        <v>0</v>
      </c>
      <c r="M458" s="31"/>
      <c r="N458" s="109"/>
    </row>
    <row r="459" spans="1:14">
      <c r="A459" s="227"/>
      <c r="B459" s="201" t="s">
        <v>24</v>
      </c>
      <c r="C459" s="31">
        <v>4.6048499999999999</v>
      </c>
      <c r="D459" s="31">
        <v>108.012519</v>
      </c>
      <c r="E459" s="31">
        <v>84.154617999999999</v>
      </c>
      <c r="F459" s="31">
        <f>(D459-E459)/E459*100</f>
        <v>28.350079374134879</v>
      </c>
      <c r="G459" s="122">
        <v>465</v>
      </c>
      <c r="H459" s="122">
        <v>157326.88029999999</v>
      </c>
      <c r="I459" s="122">
        <v>70</v>
      </c>
      <c r="J459" s="122">
        <v>7.0959630000000002</v>
      </c>
      <c r="K459" s="122">
        <v>39.073784000000003</v>
      </c>
      <c r="L459" s="122">
        <v>62.974175000000002</v>
      </c>
      <c r="M459" s="31">
        <f t="shared" si="122"/>
        <v>-37.952686160636482</v>
      </c>
      <c r="N459" s="109">
        <f>D459/D524*100</f>
        <v>14.203214949555909</v>
      </c>
    </row>
    <row r="460" spans="1:14">
      <c r="A460" s="227"/>
      <c r="B460" s="201" t="s">
        <v>25</v>
      </c>
      <c r="C460" s="33">
        <v>98.008300000000006</v>
      </c>
      <c r="D460" s="33">
        <v>864.13992599999995</v>
      </c>
      <c r="E460" s="33">
        <v>557.52711399999998</v>
      </c>
      <c r="F460" s="31">
        <f>(D460-E460)/E460*100</f>
        <v>54.995139124300948</v>
      </c>
      <c r="G460" s="124">
        <v>197</v>
      </c>
      <c r="H460" s="124">
        <v>81742.232000000004</v>
      </c>
      <c r="I460" s="124">
        <v>94</v>
      </c>
      <c r="J460" s="124">
        <v>7.7</v>
      </c>
      <c r="K460" s="124">
        <v>445.51089999999999</v>
      </c>
      <c r="L460" s="124">
        <v>155.57069999999999</v>
      </c>
      <c r="M460" s="31">
        <f t="shared" si="122"/>
        <v>186.37198392756477</v>
      </c>
      <c r="N460" s="109">
        <f>D460/D525*100</f>
        <v>13.473091577209376</v>
      </c>
    </row>
    <row r="461" spans="1:14">
      <c r="A461" s="227"/>
      <c r="B461" s="201" t="s">
        <v>26</v>
      </c>
      <c r="C461" s="31">
        <v>6.3702100000000002</v>
      </c>
      <c r="D461" s="31">
        <v>66.438186000000002</v>
      </c>
      <c r="E461" s="31">
        <v>73.607821000000001</v>
      </c>
      <c r="F461" s="31">
        <f>(D461-E461)/E461*100</f>
        <v>-9.7403168611661517</v>
      </c>
      <c r="G461" s="122">
        <v>2789</v>
      </c>
      <c r="H461" s="122">
        <v>289863.7</v>
      </c>
      <c r="I461" s="122">
        <v>20</v>
      </c>
      <c r="J461" s="122">
        <v>0</v>
      </c>
      <c r="K461" s="122">
        <v>62.221485000000001</v>
      </c>
      <c r="L461" s="122">
        <v>26.771692000000002</v>
      </c>
      <c r="M461" s="31">
        <f t="shared" si="122"/>
        <v>132.4152130541469</v>
      </c>
      <c r="N461" s="109">
        <f>D461/D526*100</f>
        <v>3.3984765814577202</v>
      </c>
    </row>
    <row r="462" spans="1:14">
      <c r="A462" s="227"/>
      <c r="B462" s="201" t="s">
        <v>27</v>
      </c>
      <c r="C462" s="34">
        <v>0</v>
      </c>
      <c r="D462" s="34">
        <v>0</v>
      </c>
      <c r="E462" s="34">
        <v>0.24899199999999999</v>
      </c>
      <c r="F462" s="31">
        <f>(D462-E462)/E462*100</f>
        <v>-100</v>
      </c>
      <c r="G462" s="122">
        <v>0</v>
      </c>
      <c r="H462" s="122">
        <v>0</v>
      </c>
      <c r="I462" s="122">
        <v>0</v>
      </c>
      <c r="J462" s="122">
        <v>0</v>
      </c>
      <c r="K462" s="123">
        <v>0</v>
      </c>
      <c r="L462" s="122">
        <v>0</v>
      </c>
      <c r="M462" s="31" t="e">
        <f t="shared" si="122"/>
        <v>#DIV/0!</v>
      </c>
      <c r="N462" s="109">
        <f>D462/D527*100</f>
        <v>0</v>
      </c>
    </row>
    <row r="463" spans="1:14">
      <c r="A463" s="227"/>
      <c r="B463" s="14" t="s">
        <v>28</v>
      </c>
      <c r="C463" s="34">
        <v>0</v>
      </c>
      <c r="D463" s="34">
        <v>0</v>
      </c>
      <c r="E463" s="34">
        <v>0</v>
      </c>
      <c r="F463" s="31" t="e">
        <f>(D463-E463)/E463*100</f>
        <v>#DIV/0!</v>
      </c>
      <c r="G463" s="123">
        <v>0</v>
      </c>
      <c r="H463" s="123">
        <v>0</v>
      </c>
      <c r="I463" s="123">
        <v>0</v>
      </c>
      <c r="J463" s="123">
        <v>0</v>
      </c>
      <c r="K463" s="123">
        <v>0</v>
      </c>
      <c r="L463" s="123">
        <v>0</v>
      </c>
      <c r="M463" s="31"/>
      <c r="N463" s="109" t="e">
        <f>D463/D528*100</f>
        <v>#DIV/0!</v>
      </c>
    </row>
    <row r="464" spans="1:14">
      <c r="A464" s="227"/>
      <c r="B464" s="14" t="s">
        <v>29</v>
      </c>
      <c r="C464" s="34">
        <v>0</v>
      </c>
      <c r="D464" s="34">
        <v>0</v>
      </c>
      <c r="E464" s="34">
        <v>0</v>
      </c>
      <c r="F464" s="31"/>
      <c r="G464" s="123">
        <v>0</v>
      </c>
      <c r="H464" s="123">
        <v>0</v>
      </c>
      <c r="I464" s="123">
        <v>0</v>
      </c>
      <c r="J464" s="123">
        <v>0</v>
      </c>
      <c r="K464" s="123">
        <v>0</v>
      </c>
      <c r="L464" s="123">
        <v>0</v>
      </c>
      <c r="M464" s="31"/>
      <c r="N464" s="109"/>
    </row>
    <row r="465" spans="1:14">
      <c r="A465" s="227"/>
      <c r="B465" s="14" t="s">
        <v>30</v>
      </c>
      <c r="C465" s="34">
        <v>0</v>
      </c>
      <c r="D465" s="34">
        <v>0</v>
      </c>
      <c r="E465" s="34">
        <v>0.24899199999999999</v>
      </c>
      <c r="F465" s="31"/>
      <c r="G465" s="123">
        <v>0</v>
      </c>
      <c r="H465" s="123">
        <v>0</v>
      </c>
      <c r="I465" s="123">
        <v>0</v>
      </c>
      <c r="J465" s="123">
        <v>0</v>
      </c>
      <c r="K465" s="123">
        <v>0</v>
      </c>
      <c r="L465" s="123">
        <v>0</v>
      </c>
      <c r="M465" s="31" t="e">
        <f>(K465-L465)/L465*100</f>
        <v>#DIV/0!</v>
      </c>
      <c r="N465" s="109"/>
    </row>
    <row r="466" spans="1:14" ht="14.25" thickBot="1">
      <c r="A466" s="225"/>
      <c r="B466" s="15" t="s">
        <v>31</v>
      </c>
      <c r="C466" s="16">
        <f t="shared" ref="C466:L466" si="123">C454+C456+C457+C458+C459+C460+C461+C462</f>
        <v>172.703441</v>
      </c>
      <c r="D466" s="16">
        <f t="shared" si="123"/>
        <v>1591.8876349999998</v>
      </c>
      <c r="E466" s="16">
        <f t="shared" si="123"/>
        <v>1126.5098910000002</v>
      </c>
      <c r="F466" s="16">
        <f>(D466-E466)/E466*100</f>
        <v>41.311465413489174</v>
      </c>
      <c r="G466" s="16">
        <f t="shared" si="123"/>
        <v>9449</v>
      </c>
      <c r="H466" s="16">
        <f t="shared" si="123"/>
        <v>1076565.1068899999</v>
      </c>
      <c r="I466" s="16">
        <f t="shared" si="123"/>
        <v>875</v>
      </c>
      <c r="J466" s="16">
        <f t="shared" si="123"/>
        <v>42.968933</v>
      </c>
      <c r="K466" s="16">
        <f t="shared" si="123"/>
        <v>799.51753000000008</v>
      </c>
      <c r="L466" s="16">
        <f t="shared" si="123"/>
        <v>446.478927</v>
      </c>
      <c r="M466" s="16">
        <f>(K466-L466)/L466*100</f>
        <v>79.071728059407391</v>
      </c>
      <c r="N466" s="110">
        <f>D466/D531*100</f>
        <v>7.4670724797049131</v>
      </c>
    </row>
    <row r="467" spans="1:14" ht="14.25" thickTop="1">
      <c r="A467" s="227" t="s">
        <v>36</v>
      </c>
      <c r="B467" s="201" t="s">
        <v>19</v>
      </c>
      <c r="C467" s="32">
        <v>42.499074</v>
      </c>
      <c r="D467" s="32">
        <v>407.67412200000001</v>
      </c>
      <c r="E467" s="32">
        <v>324.19257499999998</v>
      </c>
      <c r="F467" s="34">
        <f>(D467-E467)/E467*100</f>
        <v>25.750604251192378</v>
      </c>
      <c r="G467" s="31">
        <v>3476</v>
      </c>
      <c r="H467" s="31">
        <v>336672.71791599999</v>
      </c>
      <c r="I467" s="33">
        <v>302</v>
      </c>
      <c r="J467" s="31">
        <v>26.541684</v>
      </c>
      <c r="K467" s="31">
        <v>345.280236</v>
      </c>
      <c r="L467" s="31">
        <v>120.918193</v>
      </c>
      <c r="M467" s="31">
        <f>(K467-L467)/L467*100</f>
        <v>185.54862377078359</v>
      </c>
      <c r="N467" s="109">
        <f>D467/D519*100</f>
        <v>3.8032628229703387</v>
      </c>
    </row>
    <row r="468" spans="1:14">
      <c r="A468" s="227"/>
      <c r="B468" s="201" t="s">
        <v>20</v>
      </c>
      <c r="C468" s="31">
        <v>17.963888000000001</v>
      </c>
      <c r="D468" s="31">
        <v>175.89965599999999</v>
      </c>
      <c r="E468" s="31">
        <v>139.45851999999999</v>
      </c>
      <c r="F468" s="31">
        <f>(D468-E468)/E468*100</f>
        <v>26.130447964025432</v>
      </c>
      <c r="G468" s="31">
        <v>1961</v>
      </c>
      <c r="H468" s="31">
        <v>39220</v>
      </c>
      <c r="I468" s="33">
        <v>175</v>
      </c>
      <c r="J468" s="31">
        <v>10.657676</v>
      </c>
      <c r="K468" s="31">
        <v>129.49962199999999</v>
      </c>
      <c r="L468" s="31">
        <v>22.195705</v>
      </c>
      <c r="M468" s="34">
        <f>(K468-L468)/L468*100</f>
        <v>483.44450874617399</v>
      </c>
      <c r="N468" s="109">
        <f>D468/D520*100</f>
        <v>4.6664032489703287</v>
      </c>
    </row>
    <row r="469" spans="1:14">
      <c r="A469" s="227"/>
      <c r="B469" s="201" t="s">
        <v>21</v>
      </c>
      <c r="C469" s="31">
        <v>1.577453</v>
      </c>
      <c r="D469" s="31">
        <v>2.5704820000000002</v>
      </c>
      <c r="E469" s="31">
        <v>2.7323759999999999</v>
      </c>
      <c r="F469" s="31"/>
      <c r="G469" s="31">
        <v>4</v>
      </c>
      <c r="H469" s="31">
        <v>2290.4002999999998</v>
      </c>
      <c r="I469" s="33">
        <v>0</v>
      </c>
      <c r="J469" s="31">
        <v>0</v>
      </c>
      <c r="K469" s="31">
        <v>0</v>
      </c>
      <c r="L469" s="31">
        <v>0</v>
      </c>
      <c r="M469" s="34"/>
      <c r="N469" s="109"/>
    </row>
    <row r="470" spans="1:14">
      <c r="A470" s="227"/>
      <c r="B470" s="201" t="s">
        <v>22</v>
      </c>
      <c r="C470" s="31">
        <v>0.12170400000000001</v>
      </c>
      <c r="D470" s="31">
        <v>2.9417970000000002</v>
      </c>
      <c r="E470" s="31">
        <v>2.6209419999999999</v>
      </c>
      <c r="F470" s="31">
        <f>(D470-E470)/E470*100</f>
        <v>12.241972542696494</v>
      </c>
      <c r="G470" s="31">
        <v>393</v>
      </c>
      <c r="H470" s="31">
        <v>20373.900000000001</v>
      </c>
      <c r="I470" s="33">
        <v>4</v>
      </c>
      <c r="J470" s="31">
        <v>0.19150900000000001</v>
      </c>
      <c r="K470" s="31">
        <v>0.241509</v>
      </c>
      <c r="L470" s="31">
        <v>0.27800000000000002</v>
      </c>
      <c r="M470" s="34">
        <f t="shared" ref="M470:M475" si="124">(K470-L470)/L470*100</f>
        <v>-13.126258992805761</v>
      </c>
      <c r="N470" s="109">
        <f>D470/D522*100</f>
        <v>0.36657961266339684</v>
      </c>
    </row>
    <row r="471" spans="1:14">
      <c r="A471" s="227"/>
      <c r="B471" s="201" t="s">
        <v>23</v>
      </c>
      <c r="C471" s="31">
        <v>0.122642</v>
      </c>
      <c r="D471" s="31">
        <v>1.1229370000000001</v>
      </c>
      <c r="E471" s="31">
        <v>1.0915140000000001</v>
      </c>
      <c r="F471" s="31"/>
      <c r="G471" s="31">
        <v>32</v>
      </c>
      <c r="H471" s="31">
        <v>9075</v>
      </c>
      <c r="I471" s="33">
        <v>0</v>
      </c>
      <c r="J471" s="31">
        <v>0</v>
      </c>
      <c r="K471" s="31">
        <v>0</v>
      </c>
      <c r="L471" s="31">
        <v>0</v>
      </c>
      <c r="M471" s="34"/>
      <c r="N471" s="109">
        <f>D471/D523*100</f>
        <v>9.1360282033541758</v>
      </c>
    </row>
    <row r="472" spans="1:14">
      <c r="A472" s="227"/>
      <c r="B472" s="201" t="s">
        <v>24</v>
      </c>
      <c r="C472" s="31">
        <v>4.7169999999999997E-2</v>
      </c>
      <c r="D472" s="31">
        <v>1.6049059999999999</v>
      </c>
      <c r="E472" s="31">
        <v>1.5708690000000001</v>
      </c>
      <c r="F472" s="31">
        <f>(D472-E472)/E472*100</f>
        <v>2.1667624735098769</v>
      </c>
      <c r="G472" s="31">
        <v>24</v>
      </c>
      <c r="H472" s="31">
        <v>1931.3474000000001</v>
      </c>
      <c r="I472" s="33">
        <v>0</v>
      </c>
      <c r="J472" s="31">
        <v>0</v>
      </c>
      <c r="K472" s="31">
        <v>0</v>
      </c>
      <c r="L472" s="31">
        <v>0</v>
      </c>
      <c r="M472" s="34"/>
      <c r="N472" s="109">
        <f>D472/D524*100</f>
        <v>0.21103873053670727</v>
      </c>
    </row>
    <row r="473" spans="1:14">
      <c r="A473" s="227"/>
      <c r="B473" s="201" t="s">
        <v>25</v>
      </c>
      <c r="C473" s="33">
        <v>0</v>
      </c>
      <c r="D473" s="33">
        <v>8.9138959999999994</v>
      </c>
      <c r="E473" s="31">
        <v>4.4652609999999999</v>
      </c>
      <c r="F473" s="31"/>
      <c r="G473" s="33">
        <v>4</v>
      </c>
      <c r="H473" s="33">
        <v>3301.4427000000001</v>
      </c>
      <c r="I473" s="33">
        <v>0</v>
      </c>
      <c r="J473" s="33">
        <v>0</v>
      </c>
      <c r="K473" s="33">
        <v>0</v>
      </c>
      <c r="L473" s="31">
        <v>0</v>
      </c>
      <c r="M473" s="34"/>
      <c r="N473" s="109"/>
    </row>
    <row r="474" spans="1:14">
      <c r="A474" s="227"/>
      <c r="B474" s="201" t="s">
        <v>26</v>
      </c>
      <c r="C474" s="31">
        <v>7.4925959999999998</v>
      </c>
      <c r="D474" s="31">
        <v>61.826720000000002</v>
      </c>
      <c r="E474" s="31">
        <v>58.035299999999999</v>
      </c>
      <c r="F474" s="31">
        <f>(D474-E474)/E474*100</f>
        <v>6.5329549429399041</v>
      </c>
      <c r="G474" s="31">
        <v>1924</v>
      </c>
      <c r="H474" s="31">
        <v>778490.73261599999</v>
      </c>
      <c r="I474" s="33">
        <v>48361</v>
      </c>
      <c r="J474" s="31">
        <v>1.8326790000001101</v>
      </c>
      <c r="K474" s="31">
        <v>16.7425420000001</v>
      </c>
      <c r="L474" s="31">
        <v>7.934272</v>
      </c>
      <c r="M474" s="34">
        <f t="shared" si="124"/>
        <v>111.01547816863476</v>
      </c>
      <c r="N474" s="109">
        <f>D474/D526*100</f>
        <v>3.1625887562364161</v>
      </c>
    </row>
    <row r="475" spans="1:14">
      <c r="A475" s="227"/>
      <c r="B475" s="201" t="s">
        <v>27</v>
      </c>
      <c r="C475" s="31">
        <v>0</v>
      </c>
      <c r="D475" s="34">
        <v>0</v>
      </c>
      <c r="E475" s="31">
        <v>0</v>
      </c>
      <c r="F475" s="31"/>
      <c r="G475" s="34">
        <v>0</v>
      </c>
      <c r="H475" s="34">
        <v>0</v>
      </c>
      <c r="I475" s="33">
        <v>0</v>
      </c>
      <c r="J475" s="31">
        <v>0</v>
      </c>
      <c r="K475" s="31">
        <v>0</v>
      </c>
      <c r="L475" s="31">
        <v>0</v>
      </c>
      <c r="M475" s="34" t="e">
        <f t="shared" si="124"/>
        <v>#DIV/0!</v>
      </c>
      <c r="N475" s="109">
        <f>D475/D527*100</f>
        <v>0</v>
      </c>
    </row>
    <row r="476" spans="1:14">
      <c r="A476" s="227"/>
      <c r="B476" s="14" t="s">
        <v>28</v>
      </c>
      <c r="C476" s="34">
        <v>0</v>
      </c>
      <c r="D476" s="34">
        <v>0</v>
      </c>
      <c r="E476" s="41">
        <v>0</v>
      </c>
      <c r="F476" s="31"/>
      <c r="G476" s="34">
        <v>0</v>
      </c>
      <c r="H476" s="34">
        <v>0</v>
      </c>
      <c r="I476" s="33">
        <v>0</v>
      </c>
      <c r="J476" s="31">
        <v>0</v>
      </c>
      <c r="K476" s="31">
        <v>0</v>
      </c>
      <c r="L476" s="41">
        <v>0</v>
      </c>
      <c r="M476" s="31"/>
      <c r="N476" s="109"/>
    </row>
    <row r="477" spans="1:14">
      <c r="A477" s="227"/>
      <c r="B477" s="14" t="s">
        <v>29</v>
      </c>
      <c r="C477" s="34">
        <v>0</v>
      </c>
      <c r="D477" s="34">
        <v>0</v>
      </c>
      <c r="E477" s="41">
        <v>0</v>
      </c>
      <c r="F477" s="31"/>
      <c r="G477" s="34">
        <v>0</v>
      </c>
      <c r="H477" s="34">
        <v>0</v>
      </c>
      <c r="I477" s="33">
        <v>0</v>
      </c>
      <c r="J477" s="31">
        <v>0</v>
      </c>
      <c r="K477" s="31">
        <v>0</v>
      </c>
      <c r="L477" s="41">
        <v>0</v>
      </c>
      <c r="M477" s="31"/>
      <c r="N477" s="109">
        <f>D477/D529*100</f>
        <v>0</v>
      </c>
    </row>
    <row r="478" spans="1:14">
      <c r="A478" s="227"/>
      <c r="B478" s="14" t="s">
        <v>30</v>
      </c>
      <c r="C478" s="41">
        <v>0</v>
      </c>
      <c r="D478" s="41">
        <v>0</v>
      </c>
      <c r="E478" s="41">
        <v>0</v>
      </c>
      <c r="F478" s="31"/>
      <c r="G478" s="33">
        <v>0</v>
      </c>
      <c r="H478" s="33">
        <v>0</v>
      </c>
      <c r="I478" s="34">
        <v>0</v>
      </c>
      <c r="J478" s="34">
        <v>0</v>
      </c>
      <c r="K478" s="34">
        <v>0</v>
      </c>
      <c r="L478" s="34">
        <v>0</v>
      </c>
      <c r="M478" s="31"/>
      <c r="N478" s="109"/>
    </row>
    <row r="479" spans="1:14" ht="14.25" thickBot="1">
      <c r="A479" s="225"/>
      <c r="B479" s="15" t="s">
        <v>31</v>
      </c>
      <c r="C479" s="16">
        <f t="shared" ref="C479:L479" si="125">C467+C469+C470+C471+C472+C473+C474+C475</f>
        <v>51.860638999999999</v>
      </c>
      <c r="D479" s="16">
        <f t="shared" si="125"/>
        <v>486.6548600000001</v>
      </c>
      <c r="E479" s="16">
        <f t="shared" si="125"/>
        <v>394.70883700000002</v>
      </c>
      <c r="F479" s="16">
        <f t="shared" ref="F479:F485" si="126">(D479-E479)/E479*100</f>
        <v>23.294645161440883</v>
      </c>
      <c r="G479" s="16">
        <f t="shared" si="125"/>
        <v>5857</v>
      </c>
      <c r="H479" s="16">
        <f t="shared" si="125"/>
        <v>1152135.5409320001</v>
      </c>
      <c r="I479" s="16">
        <f t="shared" si="125"/>
        <v>48667</v>
      </c>
      <c r="J479" s="16">
        <f t="shared" si="125"/>
        <v>28.565872000000109</v>
      </c>
      <c r="K479" s="16">
        <f t="shared" si="125"/>
        <v>362.26428700000008</v>
      </c>
      <c r="L479" s="16">
        <f t="shared" si="125"/>
        <v>129.13046500000002</v>
      </c>
      <c r="M479" s="16">
        <f>(K479-L479)/L479*100</f>
        <v>180.54130138848336</v>
      </c>
      <c r="N479" s="110">
        <f>D479/D531*100</f>
        <v>2.2827535262692384</v>
      </c>
    </row>
    <row r="480" spans="1:14" ht="14.25" thickTop="1">
      <c r="A480" s="236" t="s">
        <v>40</v>
      </c>
      <c r="B480" s="18" t="s">
        <v>19</v>
      </c>
      <c r="C480" s="34">
        <v>52.989121999999995</v>
      </c>
      <c r="D480" s="34">
        <v>748.91166399999997</v>
      </c>
      <c r="E480" s="34">
        <v>825.25439400000005</v>
      </c>
      <c r="F480" s="117">
        <f t="shared" si="126"/>
        <v>-9.2508116957690589</v>
      </c>
      <c r="G480" s="34">
        <v>6528</v>
      </c>
      <c r="H480" s="34">
        <v>741297.10411800002</v>
      </c>
      <c r="I480" s="34">
        <v>736</v>
      </c>
      <c r="J480" s="34">
        <v>14.7</v>
      </c>
      <c r="K480" s="34">
        <v>599.14</v>
      </c>
      <c r="L480" s="31">
        <v>542.48</v>
      </c>
      <c r="M480" s="34">
        <f>(K480-L480)/L480*100</f>
        <v>10.444624686624387</v>
      </c>
      <c r="N480" s="112">
        <f t="shared" ref="N480:N488" si="127">D480/D519*100</f>
        <v>6.9867272305796577</v>
      </c>
    </row>
    <row r="481" spans="1:14">
      <c r="A481" s="227"/>
      <c r="B481" s="201" t="s">
        <v>20</v>
      </c>
      <c r="C481" s="34">
        <v>20.075315</v>
      </c>
      <c r="D481" s="34">
        <v>267.58233799999999</v>
      </c>
      <c r="E481" s="34">
        <v>303.09304900000001</v>
      </c>
      <c r="F481" s="31">
        <f t="shared" si="126"/>
        <v>-11.716108672620868</v>
      </c>
      <c r="G481" s="34">
        <v>3412</v>
      </c>
      <c r="H481" s="34">
        <v>68240</v>
      </c>
      <c r="I481" s="34">
        <v>387</v>
      </c>
      <c r="J481" s="34">
        <v>8.4700000000000006</v>
      </c>
      <c r="K481" s="34">
        <v>237.68</v>
      </c>
      <c r="L481" s="31">
        <v>185.89</v>
      </c>
      <c r="M481" s="34">
        <f>(K481-L481)/L481*100</f>
        <v>27.860562698370018</v>
      </c>
      <c r="N481" s="109">
        <f t="shared" si="127"/>
        <v>7.0986329354178883</v>
      </c>
    </row>
    <row r="482" spans="1:14">
      <c r="A482" s="227"/>
      <c r="B482" s="201" t="s">
        <v>21</v>
      </c>
      <c r="C482" s="34">
        <v>1.0188680000000001</v>
      </c>
      <c r="D482" s="34">
        <v>5.278149</v>
      </c>
      <c r="E482" s="34">
        <v>33.479711999999999</v>
      </c>
      <c r="F482" s="31">
        <f t="shared" si="126"/>
        <v>-84.234783740075187</v>
      </c>
      <c r="G482" s="34">
        <v>16</v>
      </c>
      <c r="H482" s="34">
        <v>3828.0989520000003</v>
      </c>
      <c r="I482" s="34">
        <v>2</v>
      </c>
      <c r="J482" s="34"/>
      <c r="K482" s="34">
        <v>0.13</v>
      </c>
      <c r="L482" s="31">
        <v>0.3</v>
      </c>
      <c r="M482" s="34"/>
      <c r="N482" s="109">
        <f t="shared" si="127"/>
        <v>0.92959341793736672</v>
      </c>
    </row>
    <row r="483" spans="1:14">
      <c r="A483" s="227"/>
      <c r="B483" s="201" t="s">
        <v>22</v>
      </c>
      <c r="C483" s="34">
        <v>5.8991089999999993</v>
      </c>
      <c r="D483" s="34">
        <v>176.57888600000001</v>
      </c>
      <c r="E483" s="34">
        <v>182.747905</v>
      </c>
      <c r="F483" s="31">
        <f t="shared" si="126"/>
        <v>-3.3756988896808373</v>
      </c>
      <c r="G483" s="34">
        <v>5874</v>
      </c>
      <c r="H483" s="34">
        <v>295044.08</v>
      </c>
      <c r="I483" s="34">
        <v>412</v>
      </c>
      <c r="J483" s="34">
        <v>7.02</v>
      </c>
      <c r="K483" s="34">
        <v>64.09</v>
      </c>
      <c r="L483" s="31">
        <v>56.37</v>
      </c>
      <c r="M483" s="34">
        <f>(K483-L483)/L483*100</f>
        <v>13.695227958133771</v>
      </c>
      <c r="N483" s="109">
        <f t="shared" si="127"/>
        <v>22.003632349347733</v>
      </c>
    </row>
    <row r="484" spans="1:14">
      <c r="A484" s="227"/>
      <c r="B484" s="201" t="s">
        <v>23</v>
      </c>
      <c r="C484" s="34">
        <v>1.132E-2</v>
      </c>
      <c r="D484" s="34">
        <v>0.12263399999999999</v>
      </c>
      <c r="E484" s="34">
        <v>0.28301999999999999</v>
      </c>
      <c r="F484" s="31">
        <f t="shared" si="126"/>
        <v>-56.66949332202671</v>
      </c>
      <c r="G484" s="34">
        <v>39</v>
      </c>
      <c r="H484" s="34">
        <v>4.8</v>
      </c>
      <c r="I484" s="34"/>
      <c r="J484" s="34"/>
      <c r="K484" s="34"/>
      <c r="L484" s="31"/>
      <c r="M484" s="34" t="e">
        <f>(K484-L484)/L484*100</f>
        <v>#DIV/0!</v>
      </c>
      <c r="N484" s="109">
        <f t="shared" si="127"/>
        <v>0.99772977708467692</v>
      </c>
    </row>
    <row r="485" spans="1:14">
      <c r="A485" s="227"/>
      <c r="B485" s="201" t="s">
        <v>24</v>
      </c>
      <c r="C485" s="34">
        <v>8.7211879999999997</v>
      </c>
      <c r="D485" s="34">
        <v>48.610185999999999</v>
      </c>
      <c r="E485" s="34">
        <v>55.164345999999995</v>
      </c>
      <c r="F485" s="31">
        <f t="shared" si="126"/>
        <v>-11.881152366059041</v>
      </c>
      <c r="G485" s="34">
        <v>56</v>
      </c>
      <c r="H485" s="34">
        <v>20849.82</v>
      </c>
      <c r="I485" s="34">
        <v>21</v>
      </c>
      <c r="J485" s="34"/>
      <c r="K485" s="34">
        <v>88.84</v>
      </c>
      <c r="L485" s="31">
        <v>23.72</v>
      </c>
      <c r="M485" s="34">
        <f>(K485-L485)/L485*100</f>
        <v>274.53625632377742</v>
      </c>
      <c r="N485" s="109">
        <f t="shared" si="127"/>
        <v>6.3920453562970172</v>
      </c>
    </row>
    <row r="486" spans="1:14">
      <c r="A486" s="227"/>
      <c r="B486" s="201" t="s">
        <v>25</v>
      </c>
      <c r="C486" s="34">
        <v>3.3719999999999999</v>
      </c>
      <c r="D486" s="34">
        <v>51.104999999999997</v>
      </c>
      <c r="E486" s="34">
        <v>84.971985000000004</v>
      </c>
      <c r="F486" s="31"/>
      <c r="G486" s="34">
        <v>25</v>
      </c>
      <c r="H486" s="34">
        <v>1539.84</v>
      </c>
      <c r="I486" s="34">
        <v>6</v>
      </c>
      <c r="J486" s="34">
        <v>37.29</v>
      </c>
      <c r="K486" s="34">
        <v>37.340000000000003</v>
      </c>
      <c r="L486" s="31">
        <v>212.33</v>
      </c>
      <c r="M486" s="34"/>
      <c r="N486" s="109">
        <f t="shared" si="127"/>
        <v>0.79679496842654296</v>
      </c>
    </row>
    <row r="487" spans="1:14">
      <c r="A487" s="227"/>
      <c r="B487" s="201" t="s">
        <v>26</v>
      </c>
      <c r="C487" s="34">
        <v>12.897262</v>
      </c>
      <c r="D487" s="34">
        <v>158.516763</v>
      </c>
      <c r="E487" s="34">
        <v>156.49533199999999</v>
      </c>
      <c r="F487" s="31">
        <f>(D487-E487)/E487*100</f>
        <v>1.2916877290627473</v>
      </c>
      <c r="G487" s="34">
        <v>5099</v>
      </c>
      <c r="H487" s="34">
        <v>662482.80000000005</v>
      </c>
      <c r="I487" s="34">
        <v>130</v>
      </c>
      <c r="J487" s="34">
        <v>0.66</v>
      </c>
      <c r="K487" s="34">
        <v>241.24</v>
      </c>
      <c r="L487" s="31">
        <v>24.75</v>
      </c>
      <c r="M487" s="34">
        <f>(K487-L487)/L487*100</f>
        <v>874.70707070707067</v>
      </c>
      <c r="N487" s="109">
        <f t="shared" si="127"/>
        <v>8.1085222107657131</v>
      </c>
    </row>
    <row r="488" spans="1:14">
      <c r="A488" s="227"/>
      <c r="B488" s="201" t="s">
        <v>27</v>
      </c>
      <c r="C488" s="34">
        <v>0</v>
      </c>
      <c r="D488" s="34">
        <v>1.0009709999999998</v>
      </c>
      <c r="E488" s="34">
        <v>0.9046209999999999</v>
      </c>
      <c r="F488" s="31">
        <f>(D488-E488)/E488*100</f>
        <v>10.650869259059865</v>
      </c>
      <c r="G488" s="34">
        <v>5</v>
      </c>
      <c r="H488" s="34">
        <v>824.52631900000006</v>
      </c>
      <c r="I488" s="31"/>
      <c r="J488" s="31"/>
      <c r="K488" s="31"/>
      <c r="L488" s="31"/>
      <c r="M488" s="31"/>
      <c r="N488" s="109">
        <f t="shared" si="127"/>
        <v>1.1390076698173943</v>
      </c>
    </row>
    <row r="489" spans="1:14">
      <c r="A489" s="227"/>
      <c r="B489" s="14" t="s">
        <v>28</v>
      </c>
      <c r="C489" s="34">
        <v>0</v>
      </c>
      <c r="D489" s="34">
        <v>0</v>
      </c>
      <c r="E489" s="34">
        <v>0</v>
      </c>
      <c r="F489" s="31"/>
      <c r="G489" s="34">
        <v>0</v>
      </c>
      <c r="H489" s="34">
        <v>0</v>
      </c>
      <c r="I489" s="34"/>
      <c r="J489" s="34"/>
      <c r="K489" s="34"/>
      <c r="L489" s="34"/>
      <c r="M489" s="31"/>
      <c r="N489" s="109"/>
    </row>
    <row r="490" spans="1:14">
      <c r="A490" s="227"/>
      <c r="B490" s="14" t="s">
        <v>29</v>
      </c>
      <c r="C490" s="34">
        <v>0</v>
      </c>
      <c r="D490" s="34">
        <v>0.56474799999999992</v>
      </c>
      <c r="E490" s="34">
        <v>0</v>
      </c>
      <c r="F490" s="31" t="e">
        <f>(D490-E490)/E490*100</f>
        <v>#DIV/0!</v>
      </c>
      <c r="G490" s="34">
        <v>1</v>
      </c>
      <c r="H490" s="34">
        <v>249.31631899999999</v>
      </c>
      <c r="I490" s="34"/>
      <c r="J490" s="34"/>
      <c r="K490" s="34"/>
      <c r="L490" s="34"/>
      <c r="M490" s="31"/>
      <c r="N490" s="109">
        <f>D490/D529*100</f>
        <v>0.73911029834065456</v>
      </c>
    </row>
    <row r="491" spans="1:14">
      <c r="A491" s="227"/>
      <c r="B491" s="14" t="s">
        <v>30</v>
      </c>
      <c r="C491" s="34">
        <v>0</v>
      </c>
      <c r="D491" s="34">
        <v>0</v>
      </c>
      <c r="E491" s="34">
        <v>0.63254699999999997</v>
      </c>
      <c r="F491" s="31"/>
      <c r="G491" s="34">
        <v>0</v>
      </c>
      <c r="H491" s="34">
        <v>0</v>
      </c>
      <c r="I491" s="34"/>
      <c r="J491" s="34"/>
      <c r="K491" s="34"/>
      <c r="L491" s="34"/>
      <c r="M491" s="31"/>
      <c r="N491" s="109"/>
    </row>
    <row r="492" spans="1:14" ht="14.25" thickBot="1">
      <c r="A492" s="225"/>
      <c r="B492" s="15" t="s">
        <v>31</v>
      </c>
      <c r="C492" s="16">
        <f t="shared" ref="C492:L492" si="128">C480+C482+C483+C484+C485+C486+C487+C488</f>
        <v>84.908868999999981</v>
      </c>
      <c r="D492" s="16">
        <f t="shared" si="128"/>
        <v>1190.124253</v>
      </c>
      <c r="E492" s="16">
        <f t="shared" si="128"/>
        <v>1339.3013149999999</v>
      </c>
      <c r="F492" s="16">
        <f>(D492-E492)/E492*100</f>
        <v>-11.138424216360901</v>
      </c>
      <c r="G492" s="16">
        <f t="shared" si="128"/>
        <v>17642</v>
      </c>
      <c r="H492" s="16">
        <f t="shared" si="128"/>
        <v>1725871.0693890003</v>
      </c>
      <c r="I492" s="16">
        <f t="shared" si="128"/>
        <v>1307</v>
      </c>
      <c r="J492" s="16">
        <f t="shared" si="128"/>
        <v>59.669999999999995</v>
      </c>
      <c r="K492" s="16">
        <f t="shared" si="128"/>
        <v>1030.7800000000002</v>
      </c>
      <c r="L492" s="16">
        <f t="shared" si="128"/>
        <v>859.95</v>
      </c>
      <c r="M492" s="16">
        <f>(K492-L492)/L492*100</f>
        <v>19.865108436537025</v>
      </c>
      <c r="N492" s="110">
        <f>D492/D531*100</f>
        <v>5.582519683938413</v>
      </c>
    </row>
    <row r="493" spans="1:14" ht="14.25" thickTop="1">
      <c r="A493" s="224" t="s">
        <v>67</v>
      </c>
      <c r="B493" s="18" t="s">
        <v>19</v>
      </c>
      <c r="C493" s="32">
        <v>42.081738000000001</v>
      </c>
      <c r="D493" s="32">
        <v>483.32146299999999</v>
      </c>
      <c r="E493" s="32">
        <v>485.01346699999999</v>
      </c>
      <c r="F493" s="117">
        <f>(D493-E493)/E493*100</f>
        <v>-0.34885711740453534</v>
      </c>
      <c r="G493" s="31">
        <v>4357</v>
      </c>
      <c r="H493" s="31">
        <v>492875.58902399999</v>
      </c>
      <c r="I493" s="31">
        <v>558</v>
      </c>
      <c r="J493" s="31">
        <v>134.65176099999999</v>
      </c>
      <c r="K493" s="31">
        <v>367.379704</v>
      </c>
      <c r="L493" s="31">
        <v>64.616005999999999</v>
      </c>
      <c r="M493" s="32">
        <f>(K493-L493)/L493*100</f>
        <v>468.55835998281907</v>
      </c>
      <c r="N493" s="114">
        <f>D493/D519*100</f>
        <v>4.508990030452642</v>
      </c>
    </row>
    <row r="494" spans="1:14">
      <c r="A494" s="224"/>
      <c r="B494" s="201" t="s">
        <v>20</v>
      </c>
      <c r="C494" s="32">
        <v>16.805866000000002</v>
      </c>
      <c r="D494" s="32">
        <v>193.600796</v>
      </c>
      <c r="E494" s="32">
        <v>191.627532</v>
      </c>
      <c r="F494" s="31">
        <f>(D494-E494)/E494*100</f>
        <v>1.0297392965432548</v>
      </c>
      <c r="G494" s="31">
        <v>2370</v>
      </c>
      <c r="H494" s="31">
        <v>47400</v>
      </c>
      <c r="I494" s="31">
        <v>262</v>
      </c>
      <c r="J494" s="31">
        <v>59.168008999999998</v>
      </c>
      <c r="K494" s="31">
        <v>118.402266</v>
      </c>
      <c r="L494" s="31">
        <v>32.599375999999999</v>
      </c>
      <c r="M494" s="34">
        <f>(K494-L494)/L494*100</f>
        <v>263.20408709663644</v>
      </c>
      <c r="N494" s="114">
        <f>D494/D520*100</f>
        <v>5.1359928950494478</v>
      </c>
    </row>
    <row r="495" spans="1:14">
      <c r="A495" s="224"/>
      <c r="B495" s="201" t="s">
        <v>21</v>
      </c>
      <c r="C495" s="32">
        <v>1.21271</v>
      </c>
      <c r="D495" s="32">
        <v>7.4002410000000003</v>
      </c>
      <c r="E495" s="32">
        <v>25.382968000000002</v>
      </c>
      <c r="F495" s="31">
        <f>(D495-E495)/E495*100</f>
        <v>-70.845643425150286</v>
      </c>
      <c r="G495" s="31">
        <v>23</v>
      </c>
      <c r="H495" s="31">
        <v>10034.265138999999</v>
      </c>
      <c r="I495" s="31">
        <v>2</v>
      </c>
      <c r="J495" s="31">
        <v>0</v>
      </c>
      <c r="K495" s="31">
        <v>0.52490000000000003</v>
      </c>
      <c r="L495" s="31">
        <v>21.3109</v>
      </c>
      <c r="M495" s="31"/>
      <c r="N495" s="114">
        <f>D495/D521*100</f>
        <v>1.3033385993366684</v>
      </c>
    </row>
    <row r="496" spans="1:14">
      <c r="A496" s="224"/>
      <c r="B496" s="201" t="s">
        <v>22</v>
      </c>
      <c r="C496" s="32">
        <v>0.56367900000000004</v>
      </c>
      <c r="D496" s="32">
        <v>25.862524000000001</v>
      </c>
      <c r="E496" s="32">
        <v>38.923588000000002</v>
      </c>
      <c r="F496" s="31">
        <f>(D496-E496)/E496*100</f>
        <v>-33.555652680323306</v>
      </c>
      <c r="G496" s="31">
        <v>437</v>
      </c>
      <c r="H496" s="31">
        <v>239768.5864</v>
      </c>
      <c r="I496" s="31">
        <v>154</v>
      </c>
      <c r="J496" s="31">
        <v>6.2572000000000001</v>
      </c>
      <c r="K496" s="31">
        <v>33.980960000000003</v>
      </c>
      <c r="L496" s="31">
        <v>5.0237400000000001</v>
      </c>
      <c r="M496" s="31"/>
      <c r="N496" s="114">
        <f>D496/D522*100</f>
        <v>3.2227492347085147</v>
      </c>
    </row>
    <row r="497" spans="1:14">
      <c r="A497" s="224"/>
      <c r="B497" s="201" t="s">
        <v>23</v>
      </c>
      <c r="C497" s="32">
        <v>0.113208</v>
      </c>
      <c r="D497" s="32">
        <v>0.22641600000000001</v>
      </c>
      <c r="E497" s="32">
        <v>0</v>
      </c>
      <c r="F497" s="31"/>
      <c r="G497" s="31">
        <v>2</v>
      </c>
      <c r="H497" s="31">
        <v>2000</v>
      </c>
      <c r="I497" s="31">
        <v>1</v>
      </c>
      <c r="J497" s="31">
        <v>0</v>
      </c>
      <c r="K497" s="31">
        <v>0</v>
      </c>
      <c r="L497" s="31">
        <v>0</v>
      </c>
      <c r="M497" s="31"/>
      <c r="N497" s="114"/>
    </row>
    <row r="498" spans="1:14">
      <c r="A498" s="224"/>
      <c r="B498" s="201" t="s">
        <v>24</v>
      </c>
      <c r="C498" s="32">
        <v>0.395565000000001</v>
      </c>
      <c r="D498" s="32">
        <v>20.304741</v>
      </c>
      <c r="E498" s="32">
        <v>3.116781</v>
      </c>
      <c r="F498" s="31">
        <f>(D498-E498)/E498*100</f>
        <v>551.46511737590811</v>
      </c>
      <c r="G498" s="31">
        <v>153</v>
      </c>
      <c r="H498" s="31">
        <v>11312.48661</v>
      </c>
      <c r="I498" s="31">
        <v>0</v>
      </c>
      <c r="J498" s="31">
        <v>0</v>
      </c>
      <c r="K498" s="31">
        <v>0</v>
      </c>
      <c r="L498" s="31">
        <v>0</v>
      </c>
      <c r="M498" s="31"/>
      <c r="N498" s="114">
        <f>D498/D524*100</f>
        <v>2.6699923637375846</v>
      </c>
    </row>
    <row r="499" spans="1:14">
      <c r="A499" s="224"/>
      <c r="B499" s="201" t="s">
        <v>25</v>
      </c>
      <c r="C499" s="32">
        <v>0</v>
      </c>
      <c r="D499" s="32">
        <v>0</v>
      </c>
      <c r="E499" s="32">
        <v>0</v>
      </c>
      <c r="F499" s="31"/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/>
      <c r="N499" s="114"/>
    </row>
    <row r="500" spans="1:14">
      <c r="A500" s="224"/>
      <c r="B500" s="201" t="s">
        <v>26</v>
      </c>
      <c r="C500" s="32">
        <v>5.6070419999999901</v>
      </c>
      <c r="D500" s="32">
        <v>102.38155399999999</v>
      </c>
      <c r="E500" s="32">
        <v>126.596999</v>
      </c>
      <c r="F500" s="31">
        <f>(D500-E500)/E500*100</f>
        <v>-19.127977117372271</v>
      </c>
      <c r="G500" s="31">
        <v>2003</v>
      </c>
      <c r="H500" s="31">
        <v>909991.45079999999</v>
      </c>
      <c r="I500" s="31">
        <v>48764</v>
      </c>
      <c r="J500" s="31">
        <v>1.83898600000001</v>
      </c>
      <c r="K500" s="31">
        <v>132.560102</v>
      </c>
      <c r="L500" s="31">
        <v>96.580921000000004</v>
      </c>
      <c r="M500" s="31"/>
      <c r="N500" s="114">
        <f>D500/D526*100</f>
        <v>5.2370682372671791</v>
      </c>
    </row>
    <row r="501" spans="1:14">
      <c r="A501" s="224"/>
      <c r="B501" s="201" t="s">
        <v>27</v>
      </c>
      <c r="C501" s="32">
        <v>0</v>
      </c>
      <c r="D501" s="32">
        <v>0</v>
      </c>
      <c r="E501" s="32">
        <v>2.1036790000000001</v>
      </c>
      <c r="F501" s="31"/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/>
      <c r="N501" s="114">
        <f>D501/D527*100</f>
        <v>0</v>
      </c>
    </row>
    <row r="502" spans="1:14">
      <c r="A502" s="224"/>
      <c r="B502" s="14" t="s">
        <v>28</v>
      </c>
      <c r="C502" s="32">
        <v>0</v>
      </c>
      <c r="D502" s="32">
        <v>0</v>
      </c>
      <c r="E502" s="32">
        <v>0</v>
      </c>
      <c r="F502" s="31"/>
      <c r="G502" s="31">
        <v>0</v>
      </c>
      <c r="H502" s="31">
        <v>0</v>
      </c>
      <c r="I502" s="31">
        <v>0</v>
      </c>
      <c r="J502" s="34">
        <v>0</v>
      </c>
      <c r="K502" s="31">
        <v>0</v>
      </c>
      <c r="L502" s="31">
        <v>0</v>
      </c>
      <c r="M502" s="31"/>
      <c r="N502" s="114" t="e">
        <f>D502/D528*100</f>
        <v>#DIV/0!</v>
      </c>
    </row>
    <row r="503" spans="1:14">
      <c r="A503" s="224"/>
      <c r="B503" s="14" t="s">
        <v>29</v>
      </c>
      <c r="C503" s="32">
        <v>0</v>
      </c>
      <c r="D503" s="32">
        <v>0</v>
      </c>
      <c r="E503" s="32">
        <v>0</v>
      </c>
      <c r="F503" s="31"/>
      <c r="G503" s="31">
        <v>0</v>
      </c>
      <c r="H503" s="31">
        <v>0</v>
      </c>
      <c r="I503" s="31">
        <v>0</v>
      </c>
      <c r="J503" s="34">
        <v>0</v>
      </c>
      <c r="K503" s="31">
        <v>0</v>
      </c>
      <c r="L503" s="31">
        <v>0</v>
      </c>
      <c r="M503" s="31"/>
      <c r="N503" s="114"/>
    </row>
    <row r="504" spans="1:14">
      <c r="A504" s="224"/>
      <c r="B504" s="14" t="s">
        <v>30</v>
      </c>
      <c r="C504" s="32">
        <v>0</v>
      </c>
      <c r="D504" s="32">
        <v>0</v>
      </c>
      <c r="E504" s="32">
        <v>2.1036790000000001</v>
      </c>
      <c r="F504" s="31"/>
      <c r="G504" s="31">
        <v>0</v>
      </c>
      <c r="H504" s="31">
        <v>0</v>
      </c>
      <c r="I504" s="31">
        <v>0</v>
      </c>
      <c r="J504" s="34">
        <v>0</v>
      </c>
      <c r="K504" s="31">
        <v>0</v>
      </c>
      <c r="L504" s="31">
        <v>0</v>
      </c>
      <c r="M504" s="31"/>
      <c r="N504" s="114"/>
    </row>
    <row r="505" spans="1:14" ht="14.25" thickBot="1">
      <c r="A505" s="225"/>
      <c r="B505" s="15" t="s">
        <v>31</v>
      </c>
      <c r="C505" s="16">
        <f>C493+C495+C496+C497+C498+C499+C500+C501</f>
        <v>49.973941999999994</v>
      </c>
      <c r="D505" s="16">
        <f>D493+D495+D496+D497+D498+D499+D500+D501</f>
        <v>639.49693899999988</v>
      </c>
      <c r="E505" s="16">
        <f>E493+E495+E496+E497+E498+E499+E500+E501</f>
        <v>681.13748199999998</v>
      </c>
      <c r="F505" s="16">
        <f>(D505-E505)/E505*100</f>
        <v>-6.1133829954170835</v>
      </c>
      <c r="G505" s="16">
        <f t="shared" ref="G505:L505" si="129">G493+G495+G496+G497+G498+G499+G500+G501</f>
        <v>6975</v>
      </c>
      <c r="H505" s="16">
        <f t="shared" si="129"/>
        <v>1665982.3779730001</v>
      </c>
      <c r="I505" s="16">
        <f t="shared" si="129"/>
        <v>49479</v>
      </c>
      <c r="J505" s="16">
        <f t="shared" si="129"/>
        <v>142.74794700000001</v>
      </c>
      <c r="K505" s="16">
        <f t="shared" si="129"/>
        <v>534.44566599999996</v>
      </c>
      <c r="L505" s="16">
        <f t="shared" si="129"/>
        <v>187.531567</v>
      </c>
      <c r="M505" s="16">
        <f>(K505-L505)/L505*100</f>
        <v>184.98970842599527</v>
      </c>
      <c r="N505" s="110">
        <f>D505/D531*100</f>
        <v>2.9996903607222447</v>
      </c>
    </row>
    <row r="506" spans="1:14" ht="14.25" thickTop="1">
      <c r="A506" s="227" t="s">
        <v>43</v>
      </c>
      <c r="B506" s="203" t="s">
        <v>19</v>
      </c>
      <c r="C506" s="94">
        <v>0</v>
      </c>
      <c r="D506" s="94">
        <v>0.78</v>
      </c>
      <c r="E506" s="94">
        <v>5.81</v>
      </c>
      <c r="F506" s="117">
        <f>(D506-E506)/E506*100</f>
        <v>-86.574870912220305</v>
      </c>
      <c r="G506" s="95">
        <v>9</v>
      </c>
      <c r="H506" s="95">
        <v>1100.3399999999999</v>
      </c>
      <c r="I506" s="95">
        <v>0</v>
      </c>
      <c r="J506" s="95">
        <v>0</v>
      </c>
      <c r="K506" s="95">
        <v>0</v>
      </c>
      <c r="L506" s="95">
        <v>0.19</v>
      </c>
      <c r="M506" s="31">
        <f>(K506-L506)/L506*100</f>
        <v>-100</v>
      </c>
      <c r="N506" s="113">
        <f>D506/D519*100</f>
        <v>7.2767557267637024E-3</v>
      </c>
    </row>
    <row r="507" spans="1:14">
      <c r="A507" s="227"/>
      <c r="B507" s="201" t="s">
        <v>20</v>
      </c>
      <c r="C507" s="95">
        <v>0</v>
      </c>
      <c r="D507" s="95">
        <v>0.26</v>
      </c>
      <c r="E507" s="95">
        <v>1.67</v>
      </c>
      <c r="F507" s="31">
        <f>(D507-E507)/E507*100</f>
        <v>-84.431137724550894</v>
      </c>
      <c r="G507" s="95">
        <v>4</v>
      </c>
      <c r="H507" s="95">
        <v>80</v>
      </c>
      <c r="I507" s="95">
        <v>0</v>
      </c>
      <c r="J507" s="95">
        <v>0</v>
      </c>
      <c r="K507" s="95">
        <v>0</v>
      </c>
      <c r="L507" s="95">
        <v>0.19</v>
      </c>
      <c r="M507" s="31">
        <f>(K507-L507)/L507*100</f>
        <v>-100</v>
      </c>
      <c r="N507" s="109">
        <f>D507/D520*100</f>
        <v>6.8974827598996865E-3</v>
      </c>
    </row>
    <row r="508" spans="1:14">
      <c r="A508" s="227"/>
      <c r="B508" s="201" t="s">
        <v>21</v>
      </c>
      <c r="C508" s="95"/>
      <c r="D508" s="95"/>
      <c r="E508" s="95"/>
      <c r="F508" s="31"/>
      <c r="G508" s="95"/>
      <c r="H508" s="95"/>
      <c r="I508" s="95"/>
      <c r="J508" s="95"/>
      <c r="K508" s="95"/>
      <c r="L508" s="95"/>
      <c r="M508" s="31"/>
      <c r="N508" s="109"/>
    </row>
    <row r="509" spans="1:14">
      <c r="A509" s="227"/>
      <c r="B509" s="201" t="s">
        <v>22</v>
      </c>
      <c r="C509" s="95">
        <v>0</v>
      </c>
      <c r="D509" s="95">
        <v>0.09</v>
      </c>
      <c r="E509" s="95">
        <v>0.14000000000000001</v>
      </c>
      <c r="F509" s="31">
        <f>(D509-E509)/E509*100</f>
        <v>-35.714285714285722</v>
      </c>
      <c r="G509" s="95">
        <v>13</v>
      </c>
      <c r="H509" s="95">
        <v>390</v>
      </c>
      <c r="I509" s="95">
        <v>0</v>
      </c>
      <c r="J509" s="95">
        <v>0</v>
      </c>
      <c r="K509" s="95">
        <v>0</v>
      </c>
      <c r="L509" s="95">
        <v>0</v>
      </c>
      <c r="M509" s="31"/>
      <c r="N509" s="109">
        <f>D509/D522*100</f>
        <v>1.1214970013126574E-2</v>
      </c>
    </row>
    <row r="510" spans="1:14">
      <c r="A510" s="227"/>
      <c r="B510" s="201" t="s">
        <v>23</v>
      </c>
      <c r="C510" s="95"/>
      <c r="D510" s="95"/>
      <c r="E510" s="95"/>
      <c r="F510" s="31"/>
      <c r="G510" s="95"/>
      <c r="H510" s="95"/>
      <c r="I510" s="95"/>
      <c r="J510" s="95"/>
      <c r="K510" s="95"/>
      <c r="L510" s="95"/>
      <c r="M510" s="31"/>
      <c r="N510" s="109"/>
    </row>
    <row r="511" spans="1:14">
      <c r="A511" s="227"/>
      <c r="B511" s="201" t="s">
        <v>24</v>
      </c>
      <c r="C511" s="95"/>
      <c r="D511" s="95"/>
      <c r="E511" s="95"/>
      <c r="F511" s="31" t="e">
        <f>(D511-E511)/E511*100</f>
        <v>#DIV/0!</v>
      </c>
      <c r="G511" s="95"/>
      <c r="H511" s="95"/>
      <c r="I511" s="95"/>
      <c r="J511" s="95"/>
      <c r="K511" s="95"/>
      <c r="L511" s="95"/>
      <c r="M511" s="31" t="e">
        <f>(K511-L511)/L511*100</f>
        <v>#DIV/0!</v>
      </c>
      <c r="N511" s="109">
        <f>D511/D524*100</f>
        <v>0</v>
      </c>
    </row>
    <row r="512" spans="1:14">
      <c r="A512" s="227"/>
      <c r="B512" s="201" t="s">
        <v>25</v>
      </c>
      <c r="C512" s="95">
        <v>0</v>
      </c>
      <c r="D512" s="95">
        <v>234.35</v>
      </c>
      <c r="E512" s="95">
        <v>186.82</v>
      </c>
      <c r="F512" s="31"/>
      <c r="G512" s="95">
        <v>23</v>
      </c>
      <c r="H512" s="95">
        <v>4430.74</v>
      </c>
      <c r="I512" s="95">
        <v>20</v>
      </c>
      <c r="J512" s="95">
        <v>135.88999999999999</v>
      </c>
      <c r="K512" s="95">
        <v>135.88999999999999</v>
      </c>
      <c r="L512" s="95">
        <v>140.4</v>
      </c>
      <c r="M512" s="31">
        <f>(K512-L512)/L512*100</f>
        <v>-3.2122507122507256</v>
      </c>
      <c r="N512" s="109">
        <f>D512/D525*100</f>
        <v>3.6538284091724953</v>
      </c>
    </row>
    <row r="513" spans="1:14">
      <c r="A513" s="227"/>
      <c r="B513" s="201" t="s">
        <v>26</v>
      </c>
      <c r="C513" s="95">
        <v>0</v>
      </c>
      <c r="D513" s="95">
        <v>0.13</v>
      </c>
      <c r="E513" s="95">
        <v>0.01</v>
      </c>
      <c r="F513" s="31">
        <f>(D513-E513)/E513*100</f>
        <v>1200</v>
      </c>
      <c r="G513" s="95">
        <v>8</v>
      </c>
      <c r="H513" s="95">
        <v>1096</v>
      </c>
      <c r="I513" s="95">
        <v>0</v>
      </c>
      <c r="J513" s="95">
        <v>0</v>
      </c>
      <c r="K513" s="95">
        <v>0</v>
      </c>
      <c r="L513" s="95">
        <v>0</v>
      </c>
      <c r="M513" s="31" t="e">
        <f>(K513-L513)/L513*100</f>
        <v>#DIV/0!</v>
      </c>
      <c r="N513" s="109">
        <f>D513/D526*100</f>
        <v>6.6498196622873434E-3</v>
      </c>
    </row>
    <row r="514" spans="1:14">
      <c r="A514" s="227"/>
      <c r="B514" s="201" t="s">
        <v>27</v>
      </c>
      <c r="C514" s="23"/>
      <c r="D514" s="23"/>
      <c r="E514" s="23"/>
      <c r="F514" s="31"/>
      <c r="G514" s="23"/>
      <c r="H514" s="23"/>
      <c r="I514" s="23"/>
      <c r="J514" s="23"/>
      <c r="K514" s="23"/>
      <c r="L514" s="23"/>
      <c r="M514" s="31"/>
      <c r="N514" s="109"/>
    </row>
    <row r="515" spans="1:14">
      <c r="A515" s="227"/>
      <c r="B515" s="14" t="s">
        <v>28</v>
      </c>
      <c r="C515" s="42"/>
      <c r="D515" s="42"/>
      <c r="E515" s="96"/>
      <c r="F515" s="31"/>
      <c r="G515" s="42"/>
      <c r="H515" s="42"/>
      <c r="I515" s="42"/>
      <c r="J515" s="42"/>
      <c r="K515" s="42"/>
      <c r="L515" s="96"/>
      <c r="M515" s="31"/>
      <c r="N515" s="109"/>
    </row>
    <row r="516" spans="1:14">
      <c r="A516" s="227"/>
      <c r="B516" s="14" t="s">
        <v>29</v>
      </c>
      <c r="C516" s="34"/>
      <c r="D516" s="34"/>
      <c r="E516" s="34"/>
      <c r="F516" s="31"/>
      <c r="G516" s="42"/>
      <c r="H516" s="42"/>
      <c r="I516" s="42"/>
      <c r="J516" s="42"/>
      <c r="K516" s="42"/>
      <c r="L516" s="96"/>
      <c r="M516" s="31"/>
      <c r="N516" s="109"/>
    </row>
    <row r="517" spans="1:14">
      <c r="A517" s="227"/>
      <c r="B517" s="14" t="s">
        <v>30</v>
      </c>
      <c r="C517" s="34"/>
      <c r="D517" s="34"/>
      <c r="E517" s="34"/>
      <c r="F517" s="31"/>
      <c r="G517" s="34"/>
      <c r="H517" s="34"/>
      <c r="I517" s="34"/>
      <c r="J517" s="34"/>
      <c r="K517" s="34"/>
      <c r="L517" s="34"/>
      <c r="M517" s="31"/>
      <c r="N517" s="109"/>
    </row>
    <row r="518" spans="1:14" ht="14.25" thickBot="1">
      <c r="A518" s="225"/>
      <c r="B518" s="15" t="s">
        <v>31</v>
      </c>
      <c r="C518" s="16">
        <f t="shared" ref="C518:L518" si="130">C506+C508+C509+C510+C511+C512+C513+C514</f>
        <v>0</v>
      </c>
      <c r="D518" s="16">
        <f t="shared" si="130"/>
        <v>235.35</v>
      </c>
      <c r="E518" s="16">
        <f t="shared" si="130"/>
        <v>192.77999999999997</v>
      </c>
      <c r="F518" s="16">
        <f t="shared" ref="F518:F531" si="131">(D518-E518)/E518*100</f>
        <v>22.082166199813273</v>
      </c>
      <c r="G518" s="16">
        <f t="shared" si="130"/>
        <v>53</v>
      </c>
      <c r="H518" s="16">
        <f t="shared" si="130"/>
        <v>7017.08</v>
      </c>
      <c r="I518" s="16">
        <f t="shared" si="130"/>
        <v>20</v>
      </c>
      <c r="J518" s="16">
        <f t="shared" si="130"/>
        <v>135.88999999999999</v>
      </c>
      <c r="K518" s="16">
        <f t="shared" si="130"/>
        <v>135.88999999999999</v>
      </c>
      <c r="L518" s="16">
        <f t="shared" si="130"/>
        <v>140.59</v>
      </c>
      <c r="M518" s="16">
        <f t="shared" ref="M518:M531" si="132">(K518-L518)/L518*100</f>
        <v>-3.3430542712853097</v>
      </c>
      <c r="N518" s="110">
        <f>D518/D531*100</f>
        <v>1.1039570064243582</v>
      </c>
    </row>
    <row r="519" spans="1:14" ht="15" thickTop="1" thickBot="1">
      <c r="A519" s="266" t="s">
        <v>49</v>
      </c>
      <c r="B519" s="201" t="s">
        <v>19</v>
      </c>
      <c r="C519" s="31">
        <f>C415+C428+C441+C454+C467+C480+C493+C506</f>
        <v>1098.3225529999986</v>
      </c>
      <c r="D519" s="31">
        <f>D415+D428+D441+D454+D467+D480+D493+D506</f>
        <v>10719.062578000001</v>
      </c>
      <c r="E519" s="31">
        <f>E415+E428+E441+E454+E467+E480+E493+E506</f>
        <v>9967.3888709999992</v>
      </c>
      <c r="F519" s="32">
        <f t="shared" si="131"/>
        <v>7.5413301991957757</v>
      </c>
      <c r="G519" s="31">
        <f t="shared" ref="G519:L530" si="133">G415+G428+G441+G454+G467+G480+G493+G506</f>
        <v>84667</v>
      </c>
      <c r="H519" s="31">
        <f t="shared" si="133"/>
        <v>11185190.225516999</v>
      </c>
      <c r="I519" s="31">
        <f t="shared" si="133"/>
        <v>7931</v>
      </c>
      <c r="J519" s="31">
        <f t="shared" si="133"/>
        <v>600.79351499999984</v>
      </c>
      <c r="K519" s="31">
        <f t="shared" si="133"/>
        <v>5519.0711350000001</v>
      </c>
      <c r="L519" s="31">
        <f t="shared" si="133"/>
        <v>3859.8261190000003</v>
      </c>
      <c r="M519" s="32">
        <f t="shared" si="132"/>
        <v>42.987558632042088</v>
      </c>
      <c r="N519" s="109">
        <f>D519/D531*100</f>
        <v>50.279941513848506</v>
      </c>
    </row>
    <row r="520" spans="1:14" ht="14.25" thickBot="1">
      <c r="A520" s="266"/>
      <c r="B520" s="201" t="s">
        <v>20</v>
      </c>
      <c r="C520" s="31">
        <f t="shared" ref="C520:E530" si="134">C416+C429+C442+C455+C468+C481+C494+C507</f>
        <v>378.63125099999996</v>
      </c>
      <c r="D520" s="31">
        <f t="shared" si="134"/>
        <v>3769.4911180000004</v>
      </c>
      <c r="E520" s="31">
        <f t="shared" si="134"/>
        <v>3536.6941930000007</v>
      </c>
      <c r="F520" s="31">
        <f t="shared" si="131"/>
        <v>6.582331191109561</v>
      </c>
      <c r="G520" s="31">
        <f t="shared" si="133"/>
        <v>46262</v>
      </c>
      <c r="H520" s="31">
        <f t="shared" si="133"/>
        <v>924340</v>
      </c>
      <c r="I520" s="31">
        <f t="shared" si="133"/>
        <v>4572</v>
      </c>
      <c r="J520" s="31">
        <f t="shared" si="133"/>
        <v>283.78672599999999</v>
      </c>
      <c r="K520" s="31">
        <f t="shared" si="133"/>
        <v>2360.8642760000002</v>
      </c>
      <c r="L520" s="31">
        <f t="shared" si="133"/>
        <v>1474.0780870000001</v>
      </c>
      <c r="M520" s="31">
        <f t="shared" si="132"/>
        <v>60.158698295608005</v>
      </c>
      <c r="N520" s="109">
        <f>D520/D531*100</f>
        <v>17.681564182581212</v>
      </c>
    </row>
    <row r="521" spans="1:14" ht="14.25" thickBot="1">
      <c r="A521" s="266"/>
      <c r="B521" s="201" t="s">
        <v>21</v>
      </c>
      <c r="C521" s="31">
        <f t="shared" si="134"/>
        <v>35.945321999999997</v>
      </c>
      <c r="D521" s="31">
        <f t="shared" si="134"/>
        <v>567.79113300000006</v>
      </c>
      <c r="E521" s="31">
        <f t="shared" si="134"/>
        <v>300.04785399999997</v>
      </c>
      <c r="F521" s="31">
        <f t="shared" si="131"/>
        <v>89.233525729532502</v>
      </c>
      <c r="G521" s="31">
        <f t="shared" si="133"/>
        <v>1382</v>
      </c>
      <c r="H521" s="31">
        <f t="shared" si="133"/>
        <v>373412.83937599999</v>
      </c>
      <c r="I521" s="31">
        <f t="shared" si="133"/>
        <v>112</v>
      </c>
      <c r="J521" s="31">
        <f t="shared" si="133"/>
        <v>19.112480000000001</v>
      </c>
      <c r="K521" s="31">
        <f t="shared" si="133"/>
        <v>148.94125199999999</v>
      </c>
      <c r="L521" s="31">
        <f t="shared" si="133"/>
        <v>91.094268</v>
      </c>
      <c r="M521" s="31">
        <f t="shared" si="132"/>
        <v>63.502331452951566</v>
      </c>
      <c r="N521" s="109">
        <f>D521/D531*100</f>
        <v>2.6633397045293168</v>
      </c>
    </row>
    <row r="522" spans="1:14" ht="14.25" thickBot="1">
      <c r="A522" s="266"/>
      <c r="B522" s="201" t="s">
        <v>22</v>
      </c>
      <c r="C522" s="31">
        <f t="shared" si="134"/>
        <v>69.531510999999995</v>
      </c>
      <c r="D522" s="31">
        <f t="shared" si="134"/>
        <v>802.49880200000007</v>
      </c>
      <c r="E522" s="31">
        <f t="shared" si="134"/>
        <v>718.99462199999994</v>
      </c>
      <c r="F522" s="31">
        <f t="shared" si="131"/>
        <v>11.614020111544052</v>
      </c>
      <c r="G522" s="31">
        <f t="shared" si="133"/>
        <v>46872</v>
      </c>
      <c r="H522" s="31">
        <f t="shared" si="133"/>
        <v>1416712.8813999998</v>
      </c>
      <c r="I522" s="31">
        <f t="shared" si="133"/>
        <v>2574</v>
      </c>
      <c r="J522" s="31">
        <f t="shared" si="133"/>
        <v>35.18940299999997</v>
      </c>
      <c r="K522" s="31">
        <f t="shared" si="133"/>
        <v>332.09989999999999</v>
      </c>
      <c r="L522" s="31">
        <f t="shared" si="133"/>
        <v>326.75856499999998</v>
      </c>
      <c r="M522" s="31">
        <f t="shared" si="132"/>
        <v>1.634642691003376</v>
      </c>
      <c r="N522" s="109">
        <f>D522/D531*100</f>
        <v>3.7642837268538507</v>
      </c>
    </row>
    <row r="523" spans="1:14" ht="14.25" thickBot="1">
      <c r="A523" s="266"/>
      <c r="B523" s="201" t="s">
        <v>23</v>
      </c>
      <c r="C523" s="31">
        <f t="shared" si="134"/>
        <v>2.9712240000000003</v>
      </c>
      <c r="D523" s="31">
        <f t="shared" si="134"/>
        <v>12.291304000000002</v>
      </c>
      <c r="E523" s="31">
        <f t="shared" si="134"/>
        <v>24.524109000000003</v>
      </c>
      <c r="F523" s="31">
        <f t="shared" si="131"/>
        <v>-49.880731650638147</v>
      </c>
      <c r="G523" s="31">
        <f t="shared" si="133"/>
        <v>153</v>
      </c>
      <c r="H523" s="31">
        <f t="shared" si="133"/>
        <v>11973.109999999999</v>
      </c>
      <c r="I523" s="31">
        <f t="shared" si="133"/>
        <v>6</v>
      </c>
      <c r="J523" s="31">
        <f t="shared" si="133"/>
        <v>0</v>
      </c>
      <c r="K523" s="31">
        <f t="shared" si="133"/>
        <v>4.0115379999999998</v>
      </c>
      <c r="L523" s="31">
        <f t="shared" si="133"/>
        <v>2.9754</v>
      </c>
      <c r="M523" s="31">
        <f t="shared" si="132"/>
        <v>34.823485917859777</v>
      </c>
      <c r="N523" s="109">
        <f>D523/D531*100</f>
        <v>5.7654859438673219E-2</v>
      </c>
    </row>
    <row r="524" spans="1:14" ht="14.25" thickBot="1">
      <c r="A524" s="266"/>
      <c r="B524" s="201" t="s">
        <v>24</v>
      </c>
      <c r="C524" s="31">
        <f t="shared" si="134"/>
        <v>83.403413</v>
      </c>
      <c r="D524" s="31">
        <f t="shared" si="134"/>
        <v>760.47936600000003</v>
      </c>
      <c r="E524" s="31">
        <f t="shared" si="134"/>
        <v>1081.874094</v>
      </c>
      <c r="F524" s="31">
        <f t="shared" si="131"/>
        <v>-29.707220995717826</v>
      </c>
      <c r="G524" s="31">
        <f t="shared" si="133"/>
        <v>3367</v>
      </c>
      <c r="H524" s="31">
        <f t="shared" si="133"/>
        <v>680689.58239999996</v>
      </c>
      <c r="I524" s="31">
        <f t="shared" si="133"/>
        <v>176</v>
      </c>
      <c r="J524" s="31">
        <f t="shared" si="133"/>
        <v>19.422674999999973</v>
      </c>
      <c r="K524" s="31">
        <f t="shared" si="133"/>
        <v>396.01207499999998</v>
      </c>
      <c r="L524" s="31">
        <f t="shared" si="133"/>
        <v>770.81619500000011</v>
      </c>
      <c r="M524" s="31">
        <f t="shared" si="132"/>
        <v>-48.624318278626731</v>
      </c>
      <c r="N524" s="109">
        <f>D524/D531*100</f>
        <v>3.5671830224637944</v>
      </c>
    </row>
    <row r="525" spans="1:14" ht="14.25" thickBot="1">
      <c r="A525" s="266"/>
      <c r="B525" s="201" t="s">
        <v>25</v>
      </c>
      <c r="C525" s="31">
        <f t="shared" si="134"/>
        <v>113.02030000000001</v>
      </c>
      <c r="D525" s="31">
        <f t="shared" si="134"/>
        <v>6413.8206219999993</v>
      </c>
      <c r="E525" s="31">
        <f t="shared" si="134"/>
        <v>4918.717721</v>
      </c>
      <c r="F525" s="31">
        <f t="shared" si="131"/>
        <v>30.396192377879277</v>
      </c>
      <c r="G525" s="31">
        <f t="shared" si="133"/>
        <v>1503</v>
      </c>
      <c r="H525" s="31">
        <f t="shared" si="133"/>
        <v>435576.43767000001</v>
      </c>
      <c r="I525" s="31">
        <f t="shared" si="133"/>
        <v>4681</v>
      </c>
      <c r="J525" s="31">
        <f t="shared" si="133"/>
        <v>262.24731999999972</v>
      </c>
      <c r="K525" s="31">
        <f t="shared" si="133"/>
        <v>3700.9187740000002</v>
      </c>
      <c r="L525" s="31">
        <f t="shared" si="133"/>
        <v>2998.6928469999998</v>
      </c>
      <c r="M525" s="31">
        <f t="shared" si="132"/>
        <v>23.417734420600379</v>
      </c>
      <c r="N525" s="109">
        <f>D525/D531*100</f>
        <v>30.085329142153959</v>
      </c>
    </row>
    <row r="526" spans="1:14" ht="14.25" thickBot="1">
      <c r="A526" s="266"/>
      <c r="B526" s="201" t="s">
        <v>26</v>
      </c>
      <c r="C526" s="31">
        <f t="shared" si="134"/>
        <v>60.585434000000255</v>
      </c>
      <c r="D526" s="31">
        <f t="shared" si="134"/>
        <v>1954.9402330000003</v>
      </c>
      <c r="E526" s="31">
        <f t="shared" si="134"/>
        <v>1706.3190649999997</v>
      </c>
      <c r="F526" s="31">
        <f t="shared" si="131"/>
        <v>14.57061420104338</v>
      </c>
      <c r="G526" s="31">
        <f t="shared" si="133"/>
        <v>89239</v>
      </c>
      <c r="H526" s="31">
        <f t="shared" si="133"/>
        <v>16112527.316916114</v>
      </c>
      <c r="I526" s="31">
        <f t="shared" si="133"/>
        <v>99768</v>
      </c>
      <c r="J526" s="31">
        <f t="shared" si="133"/>
        <v>59.445525000000124</v>
      </c>
      <c r="K526" s="31">
        <f t="shared" si="133"/>
        <v>922.74638400000015</v>
      </c>
      <c r="L526" s="31">
        <f t="shared" si="133"/>
        <v>735.66142300000001</v>
      </c>
      <c r="M526" s="31">
        <f t="shared" si="132"/>
        <v>25.430851088680797</v>
      </c>
      <c r="N526" s="109">
        <f>D526/D531*100</f>
        <v>9.1700444757221913</v>
      </c>
    </row>
    <row r="527" spans="1:14" ht="14.25" thickBot="1">
      <c r="A527" s="266"/>
      <c r="B527" s="201" t="s">
        <v>27</v>
      </c>
      <c r="C527" s="31">
        <f t="shared" si="134"/>
        <v>1.6559999999999899</v>
      </c>
      <c r="D527" s="31">
        <f t="shared" si="134"/>
        <v>87.880970999999988</v>
      </c>
      <c r="E527" s="31">
        <f t="shared" si="134"/>
        <v>28.247291999999998</v>
      </c>
      <c r="F527" s="31">
        <f t="shared" si="131"/>
        <v>211.11290597342924</v>
      </c>
      <c r="G527" s="31">
        <f t="shared" si="133"/>
        <v>28</v>
      </c>
      <c r="H527" s="31">
        <f t="shared" si="133"/>
        <v>38679.4963189997</v>
      </c>
      <c r="I527" s="31">
        <f t="shared" si="133"/>
        <v>0</v>
      </c>
      <c r="J527" s="31">
        <f t="shared" si="133"/>
        <v>0</v>
      </c>
      <c r="K527" s="31">
        <f t="shared" si="133"/>
        <v>0</v>
      </c>
      <c r="L527" s="31">
        <f t="shared" si="133"/>
        <v>0</v>
      </c>
      <c r="M527" s="31" t="e">
        <f t="shared" si="132"/>
        <v>#DIV/0!</v>
      </c>
      <c r="N527" s="109">
        <f>D527/D531*100</f>
        <v>0.4122235549896997</v>
      </c>
    </row>
    <row r="528" spans="1:14" ht="14.25" thickBot="1">
      <c r="A528" s="266"/>
      <c r="B528" s="14" t="s">
        <v>28</v>
      </c>
      <c r="C528" s="31">
        <f t="shared" si="134"/>
        <v>0</v>
      </c>
      <c r="D528" s="31">
        <f t="shared" si="134"/>
        <v>0</v>
      </c>
      <c r="E528" s="31">
        <f t="shared" si="134"/>
        <v>0</v>
      </c>
      <c r="F528" s="31" t="e">
        <f t="shared" si="131"/>
        <v>#DIV/0!</v>
      </c>
      <c r="G528" s="31">
        <f t="shared" si="133"/>
        <v>0</v>
      </c>
      <c r="H528" s="31">
        <f t="shared" si="133"/>
        <v>0</v>
      </c>
      <c r="I528" s="31">
        <f t="shared" si="133"/>
        <v>0</v>
      </c>
      <c r="J528" s="31">
        <f t="shared" si="133"/>
        <v>0</v>
      </c>
      <c r="K528" s="31">
        <f t="shared" si="133"/>
        <v>0</v>
      </c>
      <c r="L528" s="31">
        <f t="shared" si="133"/>
        <v>0</v>
      </c>
      <c r="M528" s="31" t="e">
        <f t="shared" si="132"/>
        <v>#DIV/0!</v>
      </c>
      <c r="N528" s="109">
        <f>D528/D531*100</f>
        <v>0</v>
      </c>
    </row>
    <row r="529" spans="1:14" ht="14.25" thickBot="1">
      <c r="A529" s="266"/>
      <c r="B529" s="14" t="s">
        <v>29</v>
      </c>
      <c r="C529" s="31">
        <f t="shared" si="134"/>
        <v>1.65867900000001</v>
      </c>
      <c r="D529" s="31">
        <f t="shared" si="134"/>
        <v>76.40916399999999</v>
      </c>
      <c r="E529" s="31">
        <f t="shared" si="134"/>
        <v>3.575472</v>
      </c>
      <c r="F529" s="31">
        <f t="shared" si="131"/>
        <v>2037.0371240496354</v>
      </c>
      <c r="G529" s="31">
        <f t="shared" si="133"/>
        <v>8</v>
      </c>
      <c r="H529" s="31">
        <f t="shared" si="133"/>
        <v>35018.926318999998</v>
      </c>
      <c r="I529" s="31">
        <f t="shared" si="133"/>
        <v>0</v>
      </c>
      <c r="J529" s="31">
        <f t="shared" si="133"/>
        <v>0</v>
      </c>
      <c r="K529" s="31">
        <f t="shared" si="133"/>
        <v>0</v>
      </c>
      <c r="L529" s="31">
        <f t="shared" si="133"/>
        <v>0</v>
      </c>
      <c r="M529" s="31" t="e">
        <f t="shared" si="132"/>
        <v>#DIV/0!</v>
      </c>
      <c r="N529" s="109">
        <f>D529/D531*100</f>
        <v>0.35841271278023296</v>
      </c>
    </row>
    <row r="530" spans="1:14" ht="14.25" thickBot="1">
      <c r="A530" s="266"/>
      <c r="B530" s="14" t="s">
        <v>30</v>
      </c>
      <c r="C530" s="31">
        <f t="shared" si="134"/>
        <v>0</v>
      </c>
      <c r="D530" s="31">
        <f t="shared" si="134"/>
        <v>11.039735</v>
      </c>
      <c r="E530" s="31">
        <f t="shared" si="134"/>
        <v>24.401951</v>
      </c>
      <c r="F530" s="31">
        <f t="shared" si="131"/>
        <v>-54.758801867932604</v>
      </c>
      <c r="G530" s="31">
        <f t="shared" si="133"/>
        <v>16</v>
      </c>
      <c r="H530" s="31">
        <f t="shared" si="133"/>
        <v>3085.37</v>
      </c>
      <c r="I530" s="31">
        <f t="shared" si="133"/>
        <v>0</v>
      </c>
      <c r="J530" s="31">
        <f t="shared" si="133"/>
        <v>0</v>
      </c>
      <c r="K530" s="31">
        <f t="shared" si="133"/>
        <v>0</v>
      </c>
      <c r="L530" s="31">
        <f t="shared" si="133"/>
        <v>0</v>
      </c>
      <c r="M530" s="31" t="e">
        <f t="shared" si="132"/>
        <v>#DIV/0!</v>
      </c>
      <c r="N530" s="109">
        <f>D530/D531*100</f>
        <v>5.1784120681190628E-2</v>
      </c>
    </row>
    <row r="531" spans="1:14" ht="14.25" thickBot="1">
      <c r="A531" s="272"/>
      <c r="B531" s="35" t="s">
        <v>31</v>
      </c>
      <c r="C531" s="36">
        <f t="shared" ref="C531:L531" si="135">C519+C521+C522+C523+C524+C525+C526+C527</f>
        <v>1465.4357569999986</v>
      </c>
      <c r="D531" s="36">
        <f t="shared" si="135"/>
        <v>21318.765009000002</v>
      </c>
      <c r="E531" s="36">
        <f t="shared" si="135"/>
        <v>18746.113627999999</v>
      </c>
      <c r="F531" s="36">
        <f t="shared" si="131"/>
        <v>13.723651910214505</v>
      </c>
      <c r="G531" s="36">
        <f t="shared" si="135"/>
        <v>227211</v>
      </c>
      <c r="H531" s="36">
        <f t="shared" si="135"/>
        <v>30254761.889598113</v>
      </c>
      <c r="I531" s="36">
        <f t="shared" si="135"/>
        <v>115248</v>
      </c>
      <c r="J531" s="36">
        <f t="shared" si="135"/>
        <v>996.21091799999965</v>
      </c>
      <c r="K531" s="36">
        <f t="shared" si="135"/>
        <v>11023.801057999999</v>
      </c>
      <c r="L531" s="36">
        <f t="shared" si="135"/>
        <v>8785.8248170000006</v>
      </c>
      <c r="M531" s="36">
        <f t="shared" si="132"/>
        <v>25.472579838715426</v>
      </c>
      <c r="N531" s="115">
        <f>D531/D531*100</f>
        <v>100</v>
      </c>
    </row>
    <row r="535" spans="1:14">
      <c r="A535" s="230" t="s">
        <v>134</v>
      </c>
      <c r="B535" s="230"/>
      <c r="C535" s="230"/>
      <c r="D535" s="230"/>
      <c r="E535" s="230"/>
      <c r="F535" s="230"/>
      <c r="G535" s="230"/>
      <c r="H535" s="230"/>
      <c r="I535" s="230"/>
      <c r="J535" s="230"/>
      <c r="K535" s="230"/>
      <c r="L535" s="230"/>
      <c r="M535" s="230"/>
      <c r="N535" s="230"/>
    </row>
    <row r="536" spans="1:14">
      <c r="A536" s="230"/>
      <c r="B536" s="230"/>
      <c r="C536" s="230"/>
      <c r="D536" s="230"/>
      <c r="E536" s="230"/>
      <c r="F536" s="230"/>
      <c r="G536" s="230"/>
      <c r="H536" s="230"/>
      <c r="I536" s="230"/>
      <c r="J536" s="230"/>
      <c r="K536" s="230"/>
      <c r="L536" s="230"/>
      <c r="M536" s="230"/>
      <c r="N536" s="230"/>
    </row>
    <row r="537" spans="1:14" ht="14.25" thickBot="1">
      <c r="A537" s="277" t="str">
        <f>A3</f>
        <v>财字3号表                                             （2023年12月）                                           单位：万元</v>
      </c>
      <c r="B537" s="277"/>
      <c r="C537" s="277"/>
      <c r="D537" s="277"/>
      <c r="E537" s="277"/>
      <c r="F537" s="277"/>
      <c r="G537" s="277"/>
      <c r="H537" s="277"/>
      <c r="I537" s="277"/>
      <c r="J537" s="277"/>
      <c r="K537" s="277"/>
      <c r="L537" s="277"/>
      <c r="M537" s="277"/>
      <c r="N537" s="277"/>
    </row>
    <row r="538" spans="1:14" ht="14.25" thickBot="1">
      <c r="A538" s="270" t="s">
        <v>68</v>
      </c>
      <c r="B538" s="37" t="s">
        <v>3</v>
      </c>
      <c r="C538" s="278" t="s">
        <v>4</v>
      </c>
      <c r="D538" s="278"/>
      <c r="E538" s="278"/>
      <c r="F538" s="279"/>
      <c r="G538" s="232" t="s">
        <v>5</v>
      </c>
      <c r="H538" s="279"/>
      <c r="I538" s="232" t="s">
        <v>6</v>
      </c>
      <c r="J538" s="280"/>
      <c r="K538" s="280"/>
      <c r="L538" s="280"/>
      <c r="M538" s="280"/>
      <c r="N538" s="261" t="s">
        <v>7</v>
      </c>
    </row>
    <row r="539" spans="1:14" ht="14.25" thickBot="1">
      <c r="A539" s="270"/>
      <c r="B539" s="24" t="s">
        <v>8</v>
      </c>
      <c r="C539" s="275" t="s">
        <v>9</v>
      </c>
      <c r="D539" s="273" t="s">
        <v>10</v>
      </c>
      <c r="E539" s="273" t="s">
        <v>11</v>
      </c>
      <c r="F539" s="202" t="s">
        <v>12</v>
      </c>
      <c r="G539" s="273" t="s">
        <v>13</v>
      </c>
      <c r="H539" s="273" t="s">
        <v>14</v>
      </c>
      <c r="I539" s="201" t="s">
        <v>13</v>
      </c>
      <c r="J539" s="281" t="s">
        <v>15</v>
      </c>
      <c r="K539" s="282"/>
      <c r="L539" s="283"/>
      <c r="M539" s="202" t="s">
        <v>12</v>
      </c>
      <c r="N539" s="262"/>
    </row>
    <row r="540" spans="1:14" ht="14.25" thickBot="1">
      <c r="A540" s="270"/>
      <c r="B540" s="38" t="s">
        <v>16</v>
      </c>
      <c r="C540" s="276"/>
      <c r="D540" s="284"/>
      <c r="E540" s="284"/>
      <c r="F540" s="203" t="s">
        <v>17</v>
      </c>
      <c r="G540" s="284"/>
      <c r="H540" s="284"/>
      <c r="I540" s="24" t="s">
        <v>18</v>
      </c>
      <c r="J540" s="202" t="s">
        <v>9</v>
      </c>
      <c r="K540" s="25" t="s">
        <v>10</v>
      </c>
      <c r="L540" s="202" t="s">
        <v>11</v>
      </c>
      <c r="M540" s="203" t="s">
        <v>17</v>
      </c>
      <c r="N540" s="181" t="s">
        <v>17</v>
      </c>
    </row>
    <row r="541" spans="1:14" ht="14.25" thickBot="1">
      <c r="A541" s="270"/>
      <c r="B541" s="201" t="s">
        <v>19</v>
      </c>
      <c r="C541" s="31">
        <f t="shared" ref="C541:E552" si="136">C202</f>
        <v>2854.0971999999997</v>
      </c>
      <c r="D541" s="31">
        <f t="shared" si="136"/>
        <v>29184.910262000005</v>
      </c>
      <c r="E541" s="31">
        <f t="shared" si="136"/>
        <v>29039.365710999999</v>
      </c>
      <c r="F541" s="31">
        <f t="shared" ref="F541:F572" si="137">(D541-E541)/E541*100</f>
        <v>0.50119741749343583</v>
      </c>
      <c r="G541" s="31">
        <f t="shared" ref="G541:L552" si="138">G202</f>
        <v>211940</v>
      </c>
      <c r="H541" s="31">
        <f t="shared" si="138"/>
        <v>26692232.825748984</v>
      </c>
      <c r="I541" s="31">
        <f t="shared" si="138"/>
        <v>24821</v>
      </c>
      <c r="J541" s="31">
        <f t="shared" si="138"/>
        <v>1967.4200610000019</v>
      </c>
      <c r="K541" s="31">
        <f t="shared" si="138"/>
        <v>20970.54768</v>
      </c>
      <c r="L541" s="31">
        <f t="shared" si="138"/>
        <v>15415.589501999997</v>
      </c>
      <c r="M541" s="31">
        <f t="shared" ref="M541:M592" si="139">(K541-L541)/L541*100</f>
        <v>36.034678902673882</v>
      </c>
      <c r="N541" s="109">
        <f t="shared" ref="N541:N553" si="140">N202</f>
        <v>57.979968622127117</v>
      </c>
    </row>
    <row r="542" spans="1:14" ht="14.25" thickBot="1">
      <c r="A542" s="270"/>
      <c r="B542" s="201" t="s">
        <v>20</v>
      </c>
      <c r="C542" s="31">
        <f t="shared" si="136"/>
        <v>959.13170800000023</v>
      </c>
      <c r="D542" s="31">
        <f t="shared" si="136"/>
        <v>9508.9252369999995</v>
      </c>
      <c r="E542" s="31">
        <f t="shared" si="136"/>
        <v>9133.796710999999</v>
      </c>
      <c r="F542" s="31">
        <f t="shared" si="137"/>
        <v>4.1070382653494599</v>
      </c>
      <c r="G542" s="31">
        <f t="shared" si="138"/>
        <v>110472</v>
      </c>
      <c r="H542" s="31">
        <f t="shared" si="138"/>
        <v>2209420</v>
      </c>
      <c r="I542" s="31">
        <f t="shared" si="138"/>
        <v>13764</v>
      </c>
      <c r="J542" s="31">
        <f t="shared" si="138"/>
        <v>918.78893700000003</v>
      </c>
      <c r="K542" s="31">
        <f t="shared" si="138"/>
        <v>8798.4057009999997</v>
      </c>
      <c r="L542" s="31">
        <f t="shared" si="138"/>
        <v>5679.7387450000006</v>
      </c>
      <c r="M542" s="31">
        <f t="shared" si="139"/>
        <v>54.908633935767391</v>
      </c>
      <c r="N542" s="109">
        <f t="shared" si="140"/>
        <v>18.890830292847056</v>
      </c>
    </row>
    <row r="543" spans="1:14" ht="14.25" thickBot="1">
      <c r="A543" s="270"/>
      <c r="B543" s="201" t="s">
        <v>21</v>
      </c>
      <c r="C543" s="31">
        <f t="shared" si="136"/>
        <v>107.20751699999975</v>
      </c>
      <c r="D543" s="31">
        <f t="shared" si="136"/>
        <v>1576.7234960000003</v>
      </c>
      <c r="E543" s="31">
        <f t="shared" si="136"/>
        <v>1378.8304669999998</v>
      </c>
      <c r="F543" s="31">
        <f t="shared" si="137"/>
        <v>14.352237910043261</v>
      </c>
      <c r="G543" s="31">
        <f t="shared" si="138"/>
        <v>3711</v>
      </c>
      <c r="H543" s="31">
        <f t="shared" si="138"/>
        <v>1586970.4034</v>
      </c>
      <c r="I543" s="31">
        <f t="shared" si="138"/>
        <v>180</v>
      </c>
      <c r="J543" s="31">
        <f t="shared" si="138"/>
        <v>54.386628999999999</v>
      </c>
      <c r="K543" s="31">
        <f t="shared" si="138"/>
        <v>901.78052900000012</v>
      </c>
      <c r="L543" s="31">
        <f t="shared" si="138"/>
        <v>850.268461</v>
      </c>
      <c r="M543" s="31">
        <f t="shared" si="139"/>
        <v>6.0583298525993561</v>
      </c>
      <c r="N543" s="109">
        <f t="shared" si="140"/>
        <v>3.1323851265316796</v>
      </c>
    </row>
    <row r="544" spans="1:14" ht="14.25" thickBot="1">
      <c r="A544" s="270"/>
      <c r="B544" s="201" t="s">
        <v>22</v>
      </c>
      <c r="C544" s="31">
        <f t="shared" si="136"/>
        <v>120.153852</v>
      </c>
      <c r="D544" s="31">
        <f t="shared" si="136"/>
        <v>920.76869799999986</v>
      </c>
      <c r="E544" s="31">
        <f t="shared" si="136"/>
        <v>497.57738899999993</v>
      </c>
      <c r="F544" s="31">
        <f t="shared" si="137"/>
        <v>85.050349625111281</v>
      </c>
      <c r="G544" s="31">
        <f t="shared" si="138"/>
        <v>65250</v>
      </c>
      <c r="H544" s="31">
        <f t="shared" si="138"/>
        <v>945304.62499999988</v>
      </c>
      <c r="I544" s="31">
        <f t="shared" si="138"/>
        <v>696</v>
      </c>
      <c r="J544" s="31">
        <f t="shared" si="138"/>
        <v>7.7381000000000002</v>
      </c>
      <c r="K544" s="31">
        <f t="shared" si="138"/>
        <v>91.328172000000009</v>
      </c>
      <c r="L544" s="31">
        <f t="shared" si="138"/>
        <v>153.91616599999998</v>
      </c>
      <c r="M544" s="31">
        <f t="shared" si="139"/>
        <v>-40.663690908205169</v>
      </c>
      <c r="N544" s="109">
        <f t="shared" si="140"/>
        <v>1.8292377718148363</v>
      </c>
    </row>
    <row r="545" spans="1:14" ht="14.25" thickBot="1">
      <c r="A545" s="270"/>
      <c r="B545" s="201" t="s">
        <v>23</v>
      </c>
      <c r="C545" s="31">
        <f t="shared" si="136"/>
        <v>8.4194022100000012</v>
      </c>
      <c r="D545" s="31">
        <f t="shared" si="136"/>
        <v>89.926502060000004</v>
      </c>
      <c r="E545" s="31">
        <f t="shared" si="136"/>
        <v>117.81035796999998</v>
      </c>
      <c r="F545" s="31">
        <f t="shared" si="137"/>
        <v>-23.668424738256473</v>
      </c>
      <c r="G545" s="31">
        <f t="shared" si="138"/>
        <v>2294</v>
      </c>
      <c r="H545" s="31">
        <f t="shared" si="138"/>
        <v>401671.77512604999</v>
      </c>
      <c r="I545" s="31">
        <f t="shared" si="138"/>
        <v>22</v>
      </c>
      <c r="J545" s="31">
        <f t="shared" si="138"/>
        <v>4.696358</v>
      </c>
      <c r="K545" s="31">
        <f t="shared" si="138"/>
        <v>24.611889999999999</v>
      </c>
      <c r="L545" s="31">
        <f t="shared" si="138"/>
        <v>79.074238000000008</v>
      </c>
      <c r="M545" s="31">
        <f t="shared" si="139"/>
        <v>-68.874957732757409</v>
      </c>
      <c r="N545" s="109">
        <f t="shared" si="140"/>
        <v>0.17865176630421978</v>
      </c>
    </row>
    <row r="546" spans="1:14" ht="14.25" thickBot="1">
      <c r="A546" s="270"/>
      <c r="B546" s="201" t="s">
        <v>24</v>
      </c>
      <c r="C546" s="31">
        <f t="shared" si="136"/>
        <v>135.3787210000001</v>
      </c>
      <c r="D546" s="31">
        <f t="shared" si="136"/>
        <v>5924.1219290000017</v>
      </c>
      <c r="E546" s="31">
        <f t="shared" si="136"/>
        <v>3966.5848250000004</v>
      </c>
      <c r="F546" s="31">
        <f t="shared" si="137"/>
        <v>49.350693111674502</v>
      </c>
      <c r="G546" s="31">
        <f t="shared" si="138"/>
        <v>12733</v>
      </c>
      <c r="H546" s="31">
        <f t="shared" si="138"/>
        <v>3629836.7458749991</v>
      </c>
      <c r="I546" s="31">
        <f t="shared" si="138"/>
        <v>868</v>
      </c>
      <c r="J546" s="31">
        <f t="shared" si="138"/>
        <v>112.96606800000009</v>
      </c>
      <c r="K546" s="31">
        <f t="shared" si="138"/>
        <v>1324.5343370000001</v>
      </c>
      <c r="L546" s="31">
        <f t="shared" si="138"/>
        <v>2097.7118169999999</v>
      </c>
      <c r="M546" s="31">
        <f t="shared" si="139"/>
        <v>-36.858136267056167</v>
      </c>
      <c r="N546" s="109">
        <f t="shared" si="140"/>
        <v>11.769109463540184</v>
      </c>
    </row>
    <row r="547" spans="1:14" ht="14.25" thickBot="1">
      <c r="A547" s="270"/>
      <c r="B547" s="201" t="s">
        <v>25</v>
      </c>
      <c r="C547" s="31">
        <f t="shared" si="136"/>
        <v>394.26872400000059</v>
      </c>
      <c r="D547" s="31">
        <f t="shared" si="136"/>
        <v>9305.5631840000005</v>
      </c>
      <c r="E547" s="31">
        <f t="shared" si="136"/>
        <v>7508.0940329999994</v>
      </c>
      <c r="F547" s="31">
        <f t="shared" si="137"/>
        <v>23.940418741423098</v>
      </c>
      <c r="G547" s="31">
        <f t="shared" si="138"/>
        <v>3087</v>
      </c>
      <c r="H547" s="31">
        <f t="shared" si="138"/>
        <v>200981.05551899999</v>
      </c>
      <c r="I547" s="31">
        <f t="shared" si="138"/>
        <v>5579</v>
      </c>
      <c r="J547" s="31">
        <f t="shared" si="138"/>
        <v>416.41544999999985</v>
      </c>
      <c r="K547" s="31">
        <f t="shared" si="138"/>
        <v>6512.1274160000012</v>
      </c>
      <c r="L547" s="31">
        <f t="shared" si="138"/>
        <v>4708.9273560000001</v>
      </c>
      <c r="M547" s="31">
        <f t="shared" si="139"/>
        <v>38.293223141410486</v>
      </c>
      <c r="N547" s="109">
        <f t="shared" si="140"/>
        <v>18.48682269624932</v>
      </c>
    </row>
    <row r="548" spans="1:14" ht="14.25" thickBot="1">
      <c r="A548" s="270"/>
      <c r="B548" s="201" t="s">
        <v>26</v>
      </c>
      <c r="C548" s="31">
        <f t="shared" si="136"/>
        <v>265.72336999999987</v>
      </c>
      <c r="D548" s="31">
        <f t="shared" si="136"/>
        <v>2940.0673489999999</v>
      </c>
      <c r="E548" s="31">
        <f t="shared" si="136"/>
        <v>2984.9641999999985</v>
      </c>
      <c r="F548" s="31">
        <f t="shared" si="137"/>
        <v>-1.504100149676791</v>
      </c>
      <c r="G548" s="31">
        <f t="shared" si="138"/>
        <v>194077</v>
      </c>
      <c r="H548" s="31">
        <f t="shared" si="138"/>
        <v>36396806.890063234</v>
      </c>
      <c r="I548" s="31">
        <f t="shared" si="138"/>
        <v>101124</v>
      </c>
      <c r="J548" s="31">
        <f t="shared" si="138"/>
        <v>206.09162499999996</v>
      </c>
      <c r="K548" s="31">
        <f t="shared" si="138"/>
        <v>1113.0696230000001</v>
      </c>
      <c r="L548" s="31">
        <f t="shared" si="138"/>
        <v>724.69314599999996</v>
      </c>
      <c r="M548" s="31">
        <f t="shared" si="139"/>
        <v>53.591851826345291</v>
      </c>
      <c r="N548" s="109">
        <f t="shared" si="140"/>
        <v>5.8408612913884186</v>
      </c>
    </row>
    <row r="549" spans="1:14" ht="14.25" thickBot="1">
      <c r="A549" s="270"/>
      <c r="B549" s="201" t="s">
        <v>27</v>
      </c>
      <c r="C549" s="31">
        <f t="shared" si="136"/>
        <v>32.890146000000001</v>
      </c>
      <c r="D549" s="31">
        <f t="shared" si="136"/>
        <v>394.11391699999996</v>
      </c>
      <c r="E549" s="31">
        <f t="shared" si="136"/>
        <v>351.98943399999996</v>
      </c>
      <c r="F549" s="31">
        <f t="shared" si="137"/>
        <v>11.967541900703758</v>
      </c>
      <c r="G549" s="31">
        <f t="shared" si="138"/>
        <v>226</v>
      </c>
      <c r="H549" s="31">
        <f t="shared" si="138"/>
        <v>131854.31026</v>
      </c>
      <c r="I549" s="31">
        <f t="shared" si="138"/>
        <v>4</v>
      </c>
      <c r="J549" s="31">
        <f t="shared" si="138"/>
        <v>4.8399999999999999E-2</v>
      </c>
      <c r="K549" s="31">
        <f t="shared" si="138"/>
        <v>5.0792859999999997</v>
      </c>
      <c r="L549" s="31">
        <f t="shared" si="138"/>
        <v>6.4865399999999998</v>
      </c>
      <c r="M549" s="31">
        <f t="shared" si="139"/>
        <v>-21.694986849691826</v>
      </c>
      <c r="N549" s="109">
        <f t="shared" si="140"/>
        <v>0.78296326204422872</v>
      </c>
    </row>
    <row r="550" spans="1:14" ht="14.25" thickBot="1">
      <c r="A550" s="270"/>
      <c r="B550" s="14" t="s">
        <v>28</v>
      </c>
      <c r="C550" s="31">
        <f t="shared" si="136"/>
        <v>24.452831</v>
      </c>
      <c r="D550" s="31">
        <f t="shared" si="136"/>
        <v>209.70344</v>
      </c>
      <c r="E550" s="31">
        <f t="shared" si="136"/>
        <v>144.14792600000001</v>
      </c>
      <c r="F550" s="31">
        <f t="shared" si="137"/>
        <v>45.477944649720442</v>
      </c>
      <c r="G550" s="31">
        <f t="shared" si="138"/>
        <v>65</v>
      </c>
      <c r="H550" s="31">
        <f t="shared" si="138"/>
        <v>39622.379999999997</v>
      </c>
      <c r="I550" s="31">
        <f t="shared" si="138"/>
        <v>0</v>
      </c>
      <c r="J550" s="31">
        <f t="shared" si="138"/>
        <v>0</v>
      </c>
      <c r="K550" s="31">
        <f t="shared" si="138"/>
        <v>0</v>
      </c>
      <c r="L550" s="31">
        <f t="shared" si="138"/>
        <v>0</v>
      </c>
      <c r="M550" s="31" t="e">
        <f t="shared" si="139"/>
        <v>#DIV/0!</v>
      </c>
      <c r="N550" s="109">
        <f t="shared" si="140"/>
        <v>0.41660566237831237</v>
      </c>
    </row>
    <row r="551" spans="1:14" ht="14.25" thickBot="1">
      <c r="A551" s="270"/>
      <c r="B551" s="14" t="s">
        <v>29</v>
      </c>
      <c r="C551" s="31">
        <f t="shared" si="136"/>
        <v>0</v>
      </c>
      <c r="D551" s="31">
        <f t="shared" si="136"/>
        <v>90.649512000000016</v>
      </c>
      <c r="E551" s="31">
        <f t="shared" si="136"/>
        <v>75.060670000000002</v>
      </c>
      <c r="F551" s="31">
        <f t="shared" si="137"/>
        <v>20.768322478336543</v>
      </c>
      <c r="G551" s="31">
        <f t="shared" si="138"/>
        <v>49</v>
      </c>
      <c r="H551" s="31">
        <f t="shared" si="138"/>
        <v>40115.619877000005</v>
      </c>
      <c r="I551" s="31">
        <f t="shared" si="138"/>
        <v>3</v>
      </c>
      <c r="J551" s="31">
        <f t="shared" si="138"/>
        <v>0</v>
      </c>
      <c r="K551" s="31">
        <f t="shared" si="138"/>
        <v>1.948</v>
      </c>
      <c r="L551" s="31">
        <f t="shared" si="138"/>
        <v>0</v>
      </c>
      <c r="M551" s="31" t="e">
        <f t="shared" si="139"/>
        <v>#DIV/0!</v>
      </c>
      <c r="N551" s="109">
        <f t="shared" si="140"/>
        <v>0.18008812822064713</v>
      </c>
    </row>
    <row r="552" spans="1:14" ht="14.25" thickBot="1">
      <c r="A552" s="270"/>
      <c r="B552" s="14" t="s">
        <v>30</v>
      </c>
      <c r="C552" s="31">
        <f t="shared" si="136"/>
        <v>8.3168360000000003</v>
      </c>
      <c r="D552" s="31">
        <f t="shared" si="136"/>
        <v>92.012423999999996</v>
      </c>
      <c r="E552" s="31">
        <f t="shared" si="136"/>
        <v>130.175467</v>
      </c>
      <c r="F552" s="31">
        <f t="shared" si="137"/>
        <v>-29.316616932129001</v>
      </c>
      <c r="G552" s="31">
        <f t="shared" si="138"/>
        <v>127</v>
      </c>
      <c r="H552" s="31">
        <f t="shared" si="138"/>
        <v>50168.809146</v>
      </c>
      <c r="I552" s="31">
        <f t="shared" si="138"/>
        <v>1</v>
      </c>
      <c r="J552" s="31">
        <f t="shared" si="138"/>
        <v>4.8399999999999999E-2</v>
      </c>
      <c r="K552" s="31">
        <f t="shared" si="138"/>
        <v>3.1312860000000002</v>
      </c>
      <c r="L552" s="31">
        <f t="shared" si="138"/>
        <v>6.4865399999999998</v>
      </c>
      <c r="M552" s="31">
        <f t="shared" si="139"/>
        <v>-51.726405757152492</v>
      </c>
      <c r="N552" s="109">
        <f t="shared" si="140"/>
        <v>0.18279574644819427</v>
      </c>
    </row>
    <row r="553" spans="1:14" ht="14.25" thickBot="1">
      <c r="A553" s="270"/>
      <c r="B553" s="35" t="s">
        <v>31</v>
      </c>
      <c r="C553" s="36">
        <f t="shared" ref="C553:L553" si="141">C541+C543+C544+C545+C546+C547+C548+C549</f>
        <v>3918.1389322099999</v>
      </c>
      <c r="D553" s="36">
        <f t="shared" si="141"/>
        <v>50336.195337060002</v>
      </c>
      <c r="E553" s="36">
        <f t="shared" si="141"/>
        <v>45845.216416969997</v>
      </c>
      <c r="F553" s="36">
        <f t="shared" si="137"/>
        <v>9.7959596901971029</v>
      </c>
      <c r="G553" s="36">
        <f t="shared" si="141"/>
        <v>493318</v>
      </c>
      <c r="H553" s="36">
        <f t="shared" si="141"/>
        <v>69985658.630992264</v>
      </c>
      <c r="I553" s="36">
        <f t="shared" si="141"/>
        <v>133294</v>
      </c>
      <c r="J553" s="36">
        <f t="shared" si="141"/>
        <v>2769.7626910000022</v>
      </c>
      <c r="K553" s="36">
        <f t="shared" si="141"/>
        <v>30943.078933000001</v>
      </c>
      <c r="L553" s="36">
        <f t="shared" si="141"/>
        <v>24036.667226000001</v>
      </c>
      <c r="M553" s="36">
        <f t="shared" si="139"/>
        <v>28.73281741625755</v>
      </c>
      <c r="N553" s="115">
        <f t="shared" si="140"/>
        <v>100</v>
      </c>
    </row>
    <row r="554" spans="1:14" ht="14.25" thickBot="1">
      <c r="A554" s="270" t="s">
        <v>69</v>
      </c>
      <c r="B554" s="201" t="s">
        <v>19</v>
      </c>
      <c r="C554" s="31">
        <f t="shared" ref="C554:L565" si="142">C394</f>
        <v>1314.837626</v>
      </c>
      <c r="D554" s="31">
        <f t="shared" si="142"/>
        <v>15025.012465999996</v>
      </c>
      <c r="E554" s="31">
        <f t="shared" si="142"/>
        <v>13439.601076999999</v>
      </c>
      <c r="F554" s="31">
        <f t="shared" si="137"/>
        <v>11.796565834927998</v>
      </c>
      <c r="G554" s="31">
        <f t="shared" si="142"/>
        <v>111105</v>
      </c>
      <c r="H554" s="31">
        <f t="shared" si="142"/>
        <v>14805467.632399004</v>
      </c>
      <c r="I554" s="31">
        <f t="shared" si="142"/>
        <v>11173</v>
      </c>
      <c r="J554" s="31">
        <f t="shared" si="142"/>
        <v>970.93641700000001</v>
      </c>
      <c r="K554" s="31">
        <f t="shared" si="142"/>
        <v>8045.4406989999998</v>
      </c>
      <c r="L554" s="31">
        <f t="shared" si="142"/>
        <v>5643.1252730000015</v>
      </c>
      <c r="M554" s="31">
        <f t="shared" si="139"/>
        <v>42.570655616916298</v>
      </c>
      <c r="N554" s="113">
        <f t="shared" ref="N554:N566" si="143">N394</f>
        <v>55.807092690889512</v>
      </c>
    </row>
    <row r="555" spans="1:14" ht="14.25" thickBot="1">
      <c r="A555" s="270"/>
      <c r="B555" s="201" t="s">
        <v>20</v>
      </c>
      <c r="C555" s="31">
        <f t="shared" si="142"/>
        <v>452.29961399999996</v>
      </c>
      <c r="D555" s="31">
        <f t="shared" si="142"/>
        <v>4852.9393799999998</v>
      </c>
      <c r="E555" s="31">
        <f t="shared" si="142"/>
        <v>4660.4786299999996</v>
      </c>
      <c r="F555" s="31">
        <f t="shared" si="137"/>
        <v>4.1296348568387318</v>
      </c>
      <c r="G555" s="31">
        <f t="shared" si="142"/>
        <v>58198</v>
      </c>
      <c r="H555" s="31">
        <f t="shared" si="142"/>
        <v>1159800</v>
      </c>
      <c r="I555" s="31">
        <f t="shared" si="142"/>
        <v>6214</v>
      </c>
      <c r="J555" s="31">
        <f t="shared" si="142"/>
        <v>455.41852599999999</v>
      </c>
      <c r="K555" s="31">
        <f t="shared" si="142"/>
        <v>3144.4273370000001</v>
      </c>
      <c r="L555" s="31">
        <f t="shared" si="142"/>
        <v>2096.9438609999997</v>
      </c>
      <c r="M555" s="31">
        <f t="shared" si="139"/>
        <v>49.952862138162907</v>
      </c>
      <c r="N555" s="109">
        <f t="shared" si="143"/>
        <v>18.025172252987062</v>
      </c>
    </row>
    <row r="556" spans="1:14" ht="14.25" thickBot="1">
      <c r="A556" s="270"/>
      <c r="B556" s="201" t="s">
        <v>21</v>
      </c>
      <c r="C556" s="31">
        <f t="shared" si="142"/>
        <v>17.968446000000007</v>
      </c>
      <c r="D556" s="31">
        <f t="shared" si="142"/>
        <v>368.291427</v>
      </c>
      <c r="E556" s="31">
        <f t="shared" si="142"/>
        <v>307.47706699999998</v>
      </c>
      <c r="F556" s="31">
        <f t="shared" si="137"/>
        <v>19.778502700495718</v>
      </c>
      <c r="G556" s="31">
        <f t="shared" si="142"/>
        <v>1381</v>
      </c>
      <c r="H556" s="31">
        <f t="shared" si="142"/>
        <v>408286.3282339999</v>
      </c>
      <c r="I556" s="31">
        <f t="shared" si="142"/>
        <v>34</v>
      </c>
      <c r="J556" s="31">
        <f t="shared" si="142"/>
        <v>1.3288000000000011</v>
      </c>
      <c r="K556" s="31">
        <f t="shared" si="142"/>
        <v>38.442348000000003</v>
      </c>
      <c r="L556" s="31">
        <f t="shared" si="142"/>
        <v>52.029399000000005</v>
      </c>
      <c r="M556" s="31">
        <f t="shared" si="139"/>
        <v>-26.114180177249409</v>
      </c>
      <c r="N556" s="109">
        <f t="shared" si="143"/>
        <v>1.3679372213739482</v>
      </c>
    </row>
    <row r="557" spans="1:14" ht="14.25" thickBot="1">
      <c r="A557" s="270"/>
      <c r="B557" s="201" t="s">
        <v>22</v>
      </c>
      <c r="C557" s="31">
        <f t="shared" si="142"/>
        <v>49.048988999999999</v>
      </c>
      <c r="D557" s="31">
        <f t="shared" si="142"/>
        <v>531.23392700000011</v>
      </c>
      <c r="E557" s="31">
        <f t="shared" si="142"/>
        <v>329.68208499999986</v>
      </c>
      <c r="F557" s="31">
        <f t="shared" si="137"/>
        <v>61.135212124128714</v>
      </c>
      <c r="G557" s="31">
        <f t="shared" si="142"/>
        <v>33122</v>
      </c>
      <c r="H557" s="31">
        <f t="shared" si="142"/>
        <v>726140.31162399997</v>
      </c>
      <c r="I557" s="31">
        <f t="shared" si="142"/>
        <v>211</v>
      </c>
      <c r="J557" s="31">
        <f t="shared" si="142"/>
        <v>13.003169</v>
      </c>
      <c r="K557" s="31">
        <f t="shared" si="142"/>
        <v>55.988048999999997</v>
      </c>
      <c r="L557" s="31">
        <f t="shared" si="142"/>
        <v>86.929050000000004</v>
      </c>
      <c r="M557" s="31">
        <f t="shared" si="139"/>
        <v>-35.593395993629294</v>
      </c>
      <c r="N557" s="109">
        <f t="shared" si="143"/>
        <v>1.973151175196785</v>
      </c>
    </row>
    <row r="558" spans="1:14" ht="14.25" thickBot="1">
      <c r="A558" s="270"/>
      <c r="B558" s="201" t="s">
        <v>23</v>
      </c>
      <c r="C558" s="31">
        <f t="shared" si="142"/>
        <v>3.0279369999999974</v>
      </c>
      <c r="D558" s="31">
        <f t="shared" si="142"/>
        <v>75.776301000000004</v>
      </c>
      <c r="E558" s="31">
        <f t="shared" si="142"/>
        <v>61.397099000000004</v>
      </c>
      <c r="F558" s="31">
        <f t="shared" si="137"/>
        <v>23.420002303366154</v>
      </c>
      <c r="G558" s="31">
        <f t="shared" si="142"/>
        <v>608</v>
      </c>
      <c r="H558" s="31">
        <f t="shared" si="142"/>
        <v>381936</v>
      </c>
      <c r="I558" s="31">
        <f t="shared" si="142"/>
        <v>4</v>
      </c>
      <c r="J558" s="31">
        <f t="shared" si="142"/>
        <v>0</v>
      </c>
      <c r="K558" s="31">
        <f t="shared" si="142"/>
        <v>0.49369299999999999</v>
      </c>
      <c r="L558" s="31">
        <f t="shared" si="142"/>
        <v>0.60429999999999995</v>
      </c>
      <c r="M558" s="31">
        <f t="shared" si="139"/>
        <v>-18.303326162502064</v>
      </c>
      <c r="N558" s="109">
        <f t="shared" si="143"/>
        <v>0.28145434576172185</v>
      </c>
    </row>
    <row r="559" spans="1:14" ht="14.25" thickBot="1">
      <c r="A559" s="270"/>
      <c r="B559" s="201" t="s">
        <v>24</v>
      </c>
      <c r="C559" s="31">
        <f t="shared" si="142"/>
        <v>50.937719000000001</v>
      </c>
      <c r="D559" s="31">
        <f t="shared" si="142"/>
        <v>1454.1308975000002</v>
      </c>
      <c r="E559" s="31">
        <f t="shared" si="142"/>
        <v>1080.3314610000002</v>
      </c>
      <c r="F559" s="31">
        <f t="shared" si="137"/>
        <v>34.600439771882186</v>
      </c>
      <c r="G559" s="31">
        <f t="shared" si="142"/>
        <v>16202</v>
      </c>
      <c r="H559" s="31">
        <f t="shared" si="142"/>
        <v>2076249.9582229999</v>
      </c>
      <c r="I559" s="31">
        <f t="shared" si="142"/>
        <v>561</v>
      </c>
      <c r="J559" s="31">
        <f t="shared" si="142"/>
        <v>117.6418230000001</v>
      </c>
      <c r="K559" s="31">
        <f t="shared" si="142"/>
        <v>860.65864400000009</v>
      </c>
      <c r="L559" s="31">
        <f t="shared" si="142"/>
        <v>457.24480900000003</v>
      </c>
      <c r="M559" s="31">
        <f t="shared" si="139"/>
        <v>88.227100025973186</v>
      </c>
      <c r="N559" s="109">
        <f t="shared" si="143"/>
        <v>5.4010482829950739</v>
      </c>
    </row>
    <row r="560" spans="1:14" ht="14.25" thickBot="1">
      <c r="A560" s="270"/>
      <c r="B560" s="201" t="s">
        <v>25</v>
      </c>
      <c r="C560" s="31">
        <f t="shared" si="142"/>
        <v>717.04838100000029</v>
      </c>
      <c r="D560" s="31">
        <f t="shared" si="142"/>
        <v>7568.5142430000005</v>
      </c>
      <c r="E560" s="31">
        <f t="shared" si="142"/>
        <v>5911.6793900000011</v>
      </c>
      <c r="F560" s="31">
        <f t="shared" si="137"/>
        <v>28.026466655188472</v>
      </c>
      <c r="G560" s="31">
        <f t="shared" si="142"/>
        <v>1532</v>
      </c>
      <c r="H560" s="31">
        <f t="shared" si="142"/>
        <v>344327.37769300002</v>
      </c>
      <c r="I560" s="31">
        <f t="shared" si="142"/>
        <v>4432</v>
      </c>
      <c r="J560" s="31">
        <f t="shared" si="142"/>
        <v>503.36535399999997</v>
      </c>
      <c r="K560" s="31">
        <f t="shared" si="142"/>
        <v>4082.7285360000005</v>
      </c>
      <c r="L560" s="31">
        <f t="shared" si="142"/>
        <v>3073.1628469999996</v>
      </c>
      <c r="M560" s="31">
        <f t="shared" si="139"/>
        <v>32.851031307551175</v>
      </c>
      <c r="N560" s="109">
        <f t="shared" si="143"/>
        <v>28.111575737272243</v>
      </c>
    </row>
    <row r="561" spans="1:14" ht="14.25" thickBot="1">
      <c r="A561" s="270"/>
      <c r="B561" s="201" t="s">
        <v>26</v>
      </c>
      <c r="C561" s="31">
        <f t="shared" si="142"/>
        <v>118.26893899999982</v>
      </c>
      <c r="D561" s="31">
        <f t="shared" si="142"/>
        <v>1869.7513590000001</v>
      </c>
      <c r="E561" s="31">
        <f t="shared" si="142"/>
        <v>1909.0622860000003</v>
      </c>
      <c r="F561" s="31">
        <f t="shared" si="137"/>
        <v>-2.0591746685419676</v>
      </c>
      <c r="G561" s="31">
        <f t="shared" si="142"/>
        <v>162032</v>
      </c>
      <c r="H561" s="31">
        <f t="shared" si="142"/>
        <v>20303689.2335761</v>
      </c>
      <c r="I561" s="31">
        <f t="shared" si="142"/>
        <v>99417</v>
      </c>
      <c r="J561" s="31">
        <f t="shared" si="142"/>
        <v>73.525017000000034</v>
      </c>
      <c r="K561" s="31">
        <f t="shared" si="142"/>
        <v>588.26770799999997</v>
      </c>
      <c r="L561" s="31">
        <f t="shared" si="142"/>
        <v>552.95759099999998</v>
      </c>
      <c r="M561" s="31">
        <f t="shared" si="139"/>
        <v>6.3856826589798983</v>
      </c>
      <c r="N561" s="109">
        <f t="shared" si="143"/>
        <v>6.9447787572058353</v>
      </c>
    </row>
    <row r="562" spans="1:14" ht="14.25" thickBot="1">
      <c r="A562" s="270"/>
      <c r="B562" s="201" t="s">
        <v>27</v>
      </c>
      <c r="C562" s="31">
        <f t="shared" si="142"/>
        <v>0.61068500000000003</v>
      </c>
      <c r="D562" s="31">
        <f t="shared" si="142"/>
        <v>30.412841999999998</v>
      </c>
      <c r="E562" s="31">
        <f t="shared" si="142"/>
        <v>47.347198999999996</v>
      </c>
      <c r="F562" s="31">
        <f t="shared" si="137"/>
        <v>-35.766333294605239</v>
      </c>
      <c r="G562" s="31">
        <f t="shared" si="142"/>
        <v>30</v>
      </c>
      <c r="H562" s="31">
        <f t="shared" si="142"/>
        <v>7803.9057470005591</v>
      </c>
      <c r="I562" s="31">
        <f t="shared" si="142"/>
        <v>0</v>
      </c>
      <c r="J562" s="31">
        <f t="shared" si="142"/>
        <v>0</v>
      </c>
      <c r="K562" s="31">
        <f t="shared" si="142"/>
        <v>0</v>
      </c>
      <c r="L562" s="31">
        <f t="shared" si="142"/>
        <v>0</v>
      </c>
      <c r="M562" s="31" t="e">
        <f t="shared" si="139"/>
        <v>#DIV/0!</v>
      </c>
      <c r="N562" s="109">
        <f t="shared" si="143"/>
        <v>0.1129617893048727</v>
      </c>
    </row>
    <row r="563" spans="1:14" ht="14.25" thickBot="1">
      <c r="A563" s="270"/>
      <c r="B563" s="14" t="s">
        <v>28</v>
      </c>
      <c r="C563" s="31">
        <f t="shared" si="142"/>
        <v>0</v>
      </c>
      <c r="D563" s="31">
        <f t="shared" si="142"/>
        <v>0</v>
      </c>
      <c r="E563" s="31">
        <f t="shared" si="142"/>
        <v>0</v>
      </c>
      <c r="F563" s="31" t="e">
        <f t="shared" si="137"/>
        <v>#DIV/0!</v>
      </c>
      <c r="G563" s="31">
        <f t="shared" si="142"/>
        <v>0</v>
      </c>
      <c r="H563" s="31">
        <f t="shared" si="142"/>
        <v>0</v>
      </c>
      <c r="I563" s="31">
        <f t="shared" si="142"/>
        <v>0</v>
      </c>
      <c r="J563" s="31">
        <f t="shared" si="142"/>
        <v>0</v>
      </c>
      <c r="K563" s="31">
        <f t="shared" si="142"/>
        <v>0</v>
      </c>
      <c r="L563" s="31">
        <f t="shared" si="142"/>
        <v>0</v>
      </c>
      <c r="M563" s="31" t="e">
        <f t="shared" si="139"/>
        <v>#DIV/0!</v>
      </c>
      <c r="N563" s="109">
        <f t="shared" si="143"/>
        <v>0</v>
      </c>
    </row>
    <row r="564" spans="1:14" ht="14.25" thickBot="1">
      <c r="A564" s="270"/>
      <c r="B564" s="14" t="s">
        <v>29</v>
      </c>
      <c r="C564" s="31">
        <f t="shared" si="142"/>
        <v>0</v>
      </c>
      <c r="D564" s="31">
        <f t="shared" si="142"/>
        <v>8.0063199999999988</v>
      </c>
      <c r="E564" s="31">
        <f t="shared" si="142"/>
        <v>7.3399209999999995</v>
      </c>
      <c r="F564" s="31">
        <f t="shared" si="137"/>
        <v>9.0791031674591505</v>
      </c>
      <c r="G564" s="31">
        <f t="shared" si="142"/>
        <v>6</v>
      </c>
      <c r="H564" s="31">
        <f t="shared" si="142"/>
        <v>3043.21</v>
      </c>
      <c r="I564" s="31">
        <f t="shared" si="142"/>
        <v>0</v>
      </c>
      <c r="J564" s="31">
        <f t="shared" si="142"/>
        <v>0</v>
      </c>
      <c r="K564" s="31">
        <f t="shared" si="142"/>
        <v>0</v>
      </c>
      <c r="L564" s="31">
        <f t="shared" si="142"/>
        <v>0</v>
      </c>
      <c r="M564" s="31" t="e">
        <f t="shared" si="139"/>
        <v>#DIV/0!</v>
      </c>
      <c r="N564" s="109">
        <f t="shared" si="143"/>
        <v>2.9737708595184507E-2</v>
      </c>
    </row>
    <row r="565" spans="1:14" ht="14.25" thickBot="1">
      <c r="A565" s="270"/>
      <c r="B565" s="14" t="s">
        <v>30</v>
      </c>
      <c r="C565" s="31">
        <f t="shared" si="142"/>
        <v>0.61068500000000003</v>
      </c>
      <c r="D565" s="31">
        <f t="shared" si="142"/>
        <v>21.532108999999998</v>
      </c>
      <c r="E565" s="31">
        <f t="shared" si="142"/>
        <v>39.349638999999996</v>
      </c>
      <c r="F565" s="31">
        <f t="shared" si="137"/>
        <v>-45.280034208191843</v>
      </c>
      <c r="G565" s="31">
        <f t="shared" si="142"/>
        <v>17</v>
      </c>
      <c r="H565" s="31">
        <f t="shared" si="142"/>
        <v>3721.9257470000002</v>
      </c>
      <c r="I565" s="31">
        <f t="shared" si="142"/>
        <v>0</v>
      </c>
      <c r="J565" s="31">
        <f t="shared" si="142"/>
        <v>0</v>
      </c>
      <c r="K565" s="31">
        <f t="shared" si="142"/>
        <v>0</v>
      </c>
      <c r="L565" s="31">
        <f t="shared" si="142"/>
        <v>0</v>
      </c>
      <c r="M565" s="31" t="e">
        <f t="shared" si="139"/>
        <v>#DIV/0!</v>
      </c>
      <c r="N565" s="109">
        <f t="shared" si="143"/>
        <v>7.9976266609597127E-2</v>
      </c>
    </row>
    <row r="566" spans="1:14" ht="14.25" thickBot="1">
      <c r="A566" s="270"/>
      <c r="B566" s="35" t="s">
        <v>31</v>
      </c>
      <c r="C566" s="36">
        <f t="shared" ref="C566:L566" si="144">C554+C556+C557+C558+C559+C560+C561+C562</f>
        <v>2271.7487219999998</v>
      </c>
      <c r="D566" s="36">
        <f t="shared" si="144"/>
        <v>26923.1234625</v>
      </c>
      <c r="E566" s="36">
        <f t="shared" si="144"/>
        <v>23086.577664</v>
      </c>
      <c r="F566" s="36">
        <f t="shared" si="137"/>
        <v>16.618079363415166</v>
      </c>
      <c r="G566" s="36">
        <f t="shared" si="144"/>
        <v>326012</v>
      </c>
      <c r="H566" s="36">
        <f t="shared" si="144"/>
        <v>39053900.747496106</v>
      </c>
      <c r="I566" s="36">
        <f t="shared" si="144"/>
        <v>115832</v>
      </c>
      <c r="J566" s="36">
        <f t="shared" si="144"/>
        <v>1679.8005800000001</v>
      </c>
      <c r="K566" s="36">
        <f t="shared" si="144"/>
        <v>13672.019676999998</v>
      </c>
      <c r="L566" s="36">
        <f t="shared" si="144"/>
        <v>9866.0532690000018</v>
      </c>
      <c r="M566" s="36">
        <f t="shared" si="139"/>
        <v>38.576382107713471</v>
      </c>
      <c r="N566" s="115">
        <f t="shared" si="143"/>
        <v>100</v>
      </c>
    </row>
    <row r="567" spans="1:14">
      <c r="A567" s="227" t="s">
        <v>70</v>
      </c>
      <c r="B567" s="201" t="s">
        <v>19</v>
      </c>
      <c r="C567" s="31">
        <f t="shared" ref="C567:L578" si="145">C519</f>
        <v>1098.3225529999986</v>
      </c>
      <c r="D567" s="31">
        <f t="shared" si="145"/>
        <v>10719.062578000001</v>
      </c>
      <c r="E567" s="31">
        <f t="shared" si="145"/>
        <v>9967.3888709999992</v>
      </c>
      <c r="F567" s="31">
        <f t="shared" si="137"/>
        <v>7.5413301991957757</v>
      </c>
      <c r="G567" s="31">
        <f t="shared" si="145"/>
        <v>84667</v>
      </c>
      <c r="H567" s="31">
        <f t="shared" si="145"/>
        <v>11185190.225516999</v>
      </c>
      <c r="I567" s="31">
        <f t="shared" si="145"/>
        <v>7931</v>
      </c>
      <c r="J567" s="31">
        <f t="shared" si="145"/>
        <v>600.79351499999984</v>
      </c>
      <c r="K567" s="31">
        <f t="shared" si="145"/>
        <v>5519.0711350000001</v>
      </c>
      <c r="L567" s="31">
        <f t="shared" si="145"/>
        <v>3859.8261190000003</v>
      </c>
      <c r="M567" s="31">
        <f t="shared" si="139"/>
        <v>42.987558632042088</v>
      </c>
      <c r="N567" s="113">
        <f t="shared" ref="N567:N579" si="146">N519</f>
        <v>50.279941513848506</v>
      </c>
    </row>
    <row r="568" spans="1:14">
      <c r="A568" s="227"/>
      <c r="B568" s="201" t="s">
        <v>20</v>
      </c>
      <c r="C568" s="31">
        <f t="shared" si="145"/>
        <v>378.63125099999996</v>
      </c>
      <c r="D568" s="31">
        <f t="shared" si="145"/>
        <v>3769.4911180000004</v>
      </c>
      <c r="E568" s="31">
        <f t="shared" si="145"/>
        <v>3536.6941930000007</v>
      </c>
      <c r="F568" s="31">
        <f t="shared" si="137"/>
        <v>6.582331191109561</v>
      </c>
      <c r="G568" s="31">
        <f t="shared" si="145"/>
        <v>46262</v>
      </c>
      <c r="H568" s="31">
        <f t="shared" si="145"/>
        <v>924340</v>
      </c>
      <c r="I568" s="31">
        <f t="shared" si="145"/>
        <v>4572</v>
      </c>
      <c r="J568" s="31">
        <f t="shared" si="145"/>
        <v>283.78672599999999</v>
      </c>
      <c r="K568" s="31">
        <f t="shared" si="145"/>
        <v>2360.8642760000002</v>
      </c>
      <c r="L568" s="31">
        <f t="shared" si="145"/>
        <v>1474.0780870000001</v>
      </c>
      <c r="M568" s="31">
        <f t="shared" si="139"/>
        <v>60.158698295608005</v>
      </c>
      <c r="N568" s="109">
        <f t="shared" si="146"/>
        <v>17.681564182581212</v>
      </c>
    </row>
    <row r="569" spans="1:14">
      <c r="A569" s="227"/>
      <c r="B569" s="201" t="s">
        <v>21</v>
      </c>
      <c r="C569" s="31">
        <f t="shared" si="145"/>
        <v>35.945321999999997</v>
      </c>
      <c r="D569" s="31">
        <f t="shared" si="145"/>
        <v>567.79113300000006</v>
      </c>
      <c r="E569" s="31">
        <f t="shared" si="145"/>
        <v>300.04785399999997</v>
      </c>
      <c r="F569" s="31">
        <f t="shared" si="137"/>
        <v>89.233525729532502</v>
      </c>
      <c r="G569" s="31">
        <f t="shared" si="145"/>
        <v>1382</v>
      </c>
      <c r="H569" s="31">
        <f t="shared" si="145"/>
        <v>373412.83937599999</v>
      </c>
      <c r="I569" s="31">
        <f t="shared" si="145"/>
        <v>112</v>
      </c>
      <c r="J569" s="31">
        <f t="shared" si="145"/>
        <v>19.112480000000001</v>
      </c>
      <c r="K569" s="31">
        <f t="shared" si="145"/>
        <v>148.94125199999999</v>
      </c>
      <c r="L569" s="31">
        <f t="shared" si="145"/>
        <v>91.094268</v>
      </c>
      <c r="M569" s="31">
        <f t="shared" si="139"/>
        <v>63.502331452951566</v>
      </c>
      <c r="N569" s="109">
        <f t="shared" si="146"/>
        <v>2.6633397045293168</v>
      </c>
    </row>
    <row r="570" spans="1:14">
      <c r="A570" s="227"/>
      <c r="B570" s="201" t="s">
        <v>22</v>
      </c>
      <c r="C570" s="31">
        <f t="shared" si="145"/>
        <v>69.531510999999995</v>
      </c>
      <c r="D570" s="31">
        <f t="shared" si="145"/>
        <v>802.49880200000007</v>
      </c>
      <c r="E570" s="31">
        <f t="shared" si="145"/>
        <v>718.99462199999994</v>
      </c>
      <c r="F570" s="31">
        <f t="shared" si="137"/>
        <v>11.614020111544052</v>
      </c>
      <c r="G570" s="31">
        <f t="shared" si="145"/>
        <v>46872</v>
      </c>
      <c r="H570" s="31">
        <f t="shared" si="145"/>
        <v>1416712.8813999998</v>
      </c>
      <c r="I570" s="31">
        <f t="shared" si="145"/>
        <v>2574</v>
      </c>
      <c r="J570" s="31">
        <f t="shared" si="145"/>
        <v>35.18940299999997</v>
      </c>
      <c r="K570" s="31">
        <f t="shared" si="145"/>
        <v>332.09989999999999</v>
      </c>
      <c r="L570" s="31">
        <f t="shared" si="145"/>
        <v>326.75856499999998</v>
      </c>
      <c r="M570" s="31">
        <f t="shared" si="139"/>
        <v>1.634642691003376</v>
      </c>
      <c r="N570" s="109">
        <f t="shared" si="146"/>
        <v>3.7642837268538507</v>
      </c>
    </row>
    <row r="571" spans="1:14">
      <c r="A571" s="227"/>
      <c r="B571" s="201" t="s">
        <v>23</v>
      </c>
      <c r="C571" s="31">
        <f t="shared" si="145"/>
        <v>2.9712240000000003</v>
      </c>
      <c r="D571" s="31">
        <f t="shared" si="145"/>
        <v>12.291304000000002</v>
      </c>
      <c r="E571" s="31">
        <f t="shared" si="145"/>
        <v>24.524109000000003</v>
      </c>
      <c r="F571" s="31">
        <f t="shared" si="137"/>
        <v>-49.880731650638147</v>
      </c>
      <c r="G571" s="31">
        <f t="shared" si="145"/>
        <v>153</v>
      </c>
      <c r="H571" s="31">
        <f t="shared" si="145"/>
        <v>11973.109999999999</v>
      </c>
      <c r="I571" s="31">
        <f t="shared" si="145"/>
        <v>6</v>
      </c>
      <c r="J571" s="31">
        <f t="shared" si="145"/>
        <v>0</v>
      </c>
      <c r="K571" s="31">
        <f t="shared" si="145"/>
        <v>4.0115379999999998</v>
      </c>
      <c r="L571" s="31">
        <f t="shared" si="145"/>
        <v>2.9754</v>
      </c>
      <c r="M571" s="31">
        <f t="shared" si="139"/>
        <v>34.823485917859777</v>
      </c>
      <c r="N571" s="109">
        <f t="shared" si="146"/>
        <v>5.7654859438673219E-2</v>
      </c>
    </row>
    <row r="572" spans="1:14">
      <c r="A572" s="227"/>
      <c r="B572" s="201" t="s">
        <v>24</v>
      </c>
      <c r="C572" s="31">
        <f t="shared" si="145"/>
        <v>83.403413</v>
      </c>
      <c r="D572" s="31">
        <f t="shared" si="145"/>
        <v>760.47936600000003</v>
      </c>
      <c r="E572" s="31">
        <f t="shared" si="145"/>
        <v>1081.874094</v>
      </c>
      <c r="F572" s="31">
        <f t="shared" si="137"/>
        <v>-29.707220995717826</v>
      </c>
      <c r="G572" s="31">
        <f t="shared" si="145"/>
        <v>3367</v>
      </c>
      <c r="H572" s="31">
        <f t="shared" si="145"/>
        <v>680689.58239999996</v>
      </c>
      <c r="I572" s="31">
        <f t="shared" si="145"/>
        <v>176</v>
      </c>
      <c r="J572" s="31">
        <f t="shared" si="145"/>
        <v>19.422674999999973</v>
      </c>
      <c r="K572" s="31">
        <f t="shared" si="145"/>
        <v>396.01207499999998</v>
      </c>
      <c r="L572" s="31">
        <f t="shared" si="145"/>
        <v>770.81619500000011</v>
      </c>
      <c r="M572" s="31">
        <f t="shared" si="139"/>
        <v>-48.624318278626731</v>
      </c>
      <c r="N572" s="109">
        <f t="shared" si="146"/>
        <v>3.5671830224637944</v>
      </c>
    </row>
    <row r="573" spans="1:14">
      <c r="A573" s="227"/>
      <c r="B573" s="201" t="s">
        <v>25</v>
      </c>
      <c r="C573" s="31">
        <f t="shared" si="145"/>
        <v>113.02030000000001</v>
      </c>
      <c r="D573" s="31">
        <f t="shared" si="145"/>
        <v>6413.8206219999993</v>
      </c>
      <c r="E573" s="31">
        <f t="shared" si="145"/>
        <v>4918.717721</v>
      </c>
      <c r="F573" s="31">
        <f t="shared" ref="F573:F592" si="147">(D573-E573)/E573*100</f>
        <v>30.396192377879277</v>
      </c>
      <c r="G573" s="31">
        <f t="shared" si="145"/>
        <v>1503</v>
      </c>
      <c r="H573" s="31">
        <f t="shared" si="145"/>
        <v>435576.43767000001</v>
      </c>
      <c r="I573" s="31">
        <f t="shared" si="145"/>
        <v>4681</v>
      </c>
      <c r="J573" s="31">
        <f t="shared" si="145"/>
        <v>262.24731999999972</v>
      </c>
      <c r="K573" s="31">
        <f t="shared" si="145"/>
        <v>3700.9187740000002</v>
      </c>
      <c r="L573" s="31">
        <f t="shared" si="145"/>
        <v>2998.6928469999998</v>
      </c>
      <c r="M573" s="31">
        <f t="shared" si="139"/>
        <v>23.417734420600379</v>
      </c>
      <c r="N573" s="109">
        <f t="shared" si="146"/>
        <v>30.085329142153959</v>
      </c>
    </row>
    <row r="574" spans="1:14">
      <c r="A574" s="227"/>
      <c r="B574" s="201" t="s">
        <v>26</v>
      </c>
      <c r="C574" s="31">
        <f t="shared" si="145"/>
        <v>60.585434000000255</v>
      </c>
      <c r="D574" s="31">
        <f t="shared" si="145"/>
        <v>1954.9402330000003</v>
      </c>
      <c r="E574" s="31">
        <f t="shared" si="145"/>
        <v>1706.3190649999997</v>
      </c>
      <c r="F574" s="31">
        <f t="shared" si="147"/>
        <v>14.57061420104338</v>
      </c>
      <c r="G574" s="31">
        <f t="shared" si="145"/>
        <v>89239</v>
      </c>
      <c r="H574" s="31">
        <f t="shared" si="145"/>
        <v>16112527.316916114</v>
      </c>
      <c r="I574" s="31">
        <f t="shared" si="145"/>
        <v>99768</v>
      </c>
      <c r="J574" s="31">
        <f t="shared" si="145"/>
        <v>59.445525000000124</v>
      </c>
      <c r="K574" s="31">
        <f t="shared" si="145"/>
        <v>922.74638400000015</v>
      </c>
      <c r="L574" s="31">
        <f t="shared" si="145"/>
        <v>735.66142300000001</v>
      </c>
      <c r="M574" s="31">
        <f t="shared" si="139"/>
        <v>25.430851088680797</v>
      </c>
      <c r="N574" s="109">
        <f t="shared" si="146"/>
        <v>9.1700444757221913</v>
      </c>
    </row>
    <row r="575" spans="1:14">
      <c r="A575" s="227"/>
      <c r="B575" s="201" t="s">
        <v>27</v>
      </c>
      <c r="C575" s="31">
        <f t="shared" si="145"/>
        <v>1.6559999999999899</v>
      </c>
      <c r="D575" s="31">
        <f t="shared" si="145"/>
        <v>87.880970999999988</v>
      </c>
      <c r="E575" s="31">
        <f t="shared" si="145"/>
        <v>28.247291999999998</v>
      </c>
      <c r="F575" s="31">
        <f t="shared" si="147"/>
        <v>211.11290597342924</v>
      </c>
      <c r="G575" s="31">
        <f t="shared" si="145"/>
        <v>28</v>
      </c>
      <c r="H575" s="31">
        <f t="shared" si="145"/>
        <v>38679.4963189997</v>
      </c>
      <c r="I575" s="31">
        <f t="shared" si="145"/>
        <v>0</v>
      </c>
      <c r="J575" s="31">
        <f t="shared" si="145"/>
        <v>0</v>
      </c>
      <c r="K575" s="31">
        <f t="shared" si="145"/>
        <v>0</v>
      </c>
      <c r="L575" s="31">
        <f t="shared" si="145"/>
        <v>0</v>
      </c>
      <c r="M575" s="31" t="e">
        <f t="shared" si="139"/>
        <v>#DIV/0!</v>
      </c>
      <c r="N575" s="109">
        <f t="shared" si="146"/>
        <v>0.4122235549896997</v>
      </c>
    </row>
    <row r="576" spans="1:14">
      <c r="A576" s="227"/>
      <c r="B576" s="14" t="s">
        <v>28</v>
      </c>
      <c r="C576" s="31">
        <f t="shared" si="145"/>
        <v>0</v>
      </c>
      <c r="D576" s="31">
        <f t="shared" si="145"/>
        <v>0</v>
      </c>
      <c r="E576" s="31">
        <f t="shared" si="145"/>
        <v>0</v>
      </c>
      <c r="F576" s="31" t="e">
        <f t="shared" si="147"/>
        <v>#DIV/0!</v>
      </c>
      <c r="G576" s="31">
        <f t="shared" si="145"/>
        <v>0</v>
      </c>
      <c r="H576" s="31">
        <f t="shared" si="145"/>
        <v>0</v>
      </c>
      <c r="I576" s="31">
        <f t="shared" si="145"/>
        <v>0</v>
      </c>
      <c r="J576" s="31">
        <f t="shared" si="145"/>
        <v>0</v>
      </c>
      <c r="K576" s="31">
        <f t="shared" si="145"/>
        <v>0</v>
      </c>
      <c r="L576" s="31">
        <f t="shared" si="145"/>
        <v>0</v>
      </c>
      <c r="M576" s="31" t="e">
        <f t="shared" si="139"/>
        <v>#DIV/0!</v>
      </c>
      <c r="N576" s="109">
        <f t="shared" si="146"/>
        <v>0</v>
      </c>
    </row>
    <row r="577" spans="1:14">
      <c r="A577" s="227"/>
      <c r="B577" s="14" t="s">
        <v>29</v>
      </c>
      <c r="C577" s="31">
        <f t="shared" si="145"/>
        <v>1.65867900000001</v>
      </c>
      <c r="D577" s="31">
        <f t="shared" si="145"/>
        <v>76.40916399999999</v>
      </c>
      <c r="E577" s="31">
        <f t="shared" si="145"/>
        <v>3.575472</v>
      </c>
      <c r="F577" s="31">
        <f t="shared" si="147"/>
        <v>2037.0371240496354</v>
      </c>
      <c r="G577" s="31">
        <f t="shared" si="145"/>
        <v>8</v>
      </c>
      <c r="H577" s="31">
        <f t="shared" si="145"/>
        <v>35018.926318999998</v>
      </c>
      <c r="I577" s="31">
        <f t="shared" si="145"/>
        <v>0</v>
      </c>
      <c r="J577" s="31">
        <f t="shared" si="145"/>
        <v>0</v>
      </c>
      <c r="K577" s="31">
        <f t="shared" si="145"/>
        <v>0</v>
      </c>
      <c r="L577" s="31">
        <f t="shared" si="145"/>
        <v>0</v>
      </c>
      <c r="M577" s="31" t="e">
        <f t="shared" si="139"/>
        <v>#DIV/0!</v>
      </c>
      <c r="N577" s="109">
        <f t="shared" si="146"/>
        <v>0.35841271278023296</v>
      </c>
    </row>
    <row r="578" spans="1:14">
      <c r="A578" s="227"/>
      <c r="B578" s="14" t="s">
        <v>30</v>
      </c>
      <c r="C578" s="31">
        <f t="shared" si="145"/>
        <v>0</v>
      </c>
      <c r="D578" s="31">
        <f t="shared" si="145"/>
        <v>11.039735</v>
      </c>
      <c r="E578" s="31">
        <f t="shared" si="145"/>
        <v>24.401951</v>
      </c>
      <c r="F578" s="31">
        <f t="shared" si="147"/>
        <v>-54.758801867932604</v>
      </c>
      <c r="G578" s="31">
        <f t="shared" si="145"/>
        <v>16</v>
      </c>
      <c r="H578" s="31">
        <f t="shared" si="145"/>
        <v>3085.37</v>
      </c>
      <c r="I578" s="31">
        <f t="shared" si="145"/>
        <v>0</v>
      </c>
      <c r="J578" s="31">
        <f t="shared" si="145"/>
        <v>0</v>
      </c>
      <c r="K578" s="31">
        <f t="shared" si="145"/>
        <v>0</v>
      </c>
      <c r="L578" s="31">
        <f t="shared" si="145"/>
        <v>0</v>
      </c>
      <c r="M578" s="31" t="e">
        <f t="shared" si="139"/>
        <v>#DIV/0!</v>
      </c>
      <c r="N578" s="109">
        <f t="shared" si="146"/>
        <v>5.1784120681190628E-2</v>
      </c>
    </row>
    <row r="579" spans="1:14" ht="14.25" thickBot="1">
      <c r="A579" s="224"/>
      <c r="B579" s="35" t="s">
        <v>31</v>
      </c>
      <c r="C579" s="36">
        <f t="shared" ref="C579:L579" si="148">C567+C569+C570+C571+C572+C573+C574+C575</f>
        <v>1465.4357569999986</v>
      </c>
      <c r="D579" s="36">
        <f t="shared" si="148"/>
        <v>21318.765009000002</v>
      </c>
      <c r="E579" s="36">
        <f t="shared" si="148"/>
        <v>18746.113627999999</v>
      </c>
      <c r="F579" s="36">
        <f t="shared" si="147"/>
        <v>13.723651910214505</v>
      </c>
      <c r="G579" s="36">
        <f t="shared" si="148"/>
        <v>227211</v>
      </c>
      <c r="H579" s="36">
        <f t="shared" si="148"/>
        <v>30254761.889598113</v>
      </c>
      <c r="I579" s="36">
        <f t="shared" si="148"/>
        <v>115248</v>
      </c>
      <c r="J579" s="36">
        <f t="shared" si="148"/>
        <v>996.21091799999965</v>
      </c>
      <c r="K579" s="36">
        <f t="shared" si="148"/>
        <v>11023.801057999999</v>
      </c>
      <c r="L579" s="36">
        <f t="shared" si="148"/>
        <v>8785.8248170000006</v>
      </c>
      <c r="M579" s="36">
        <f t="shared" si="139"/>
        <v>25.472579838715426</v>
      </c>
      <c r="N579" s="115">
        <f t="shared" si="146"/>
        <v>100</v>
      </c>
    </row>
    <row r="580" spans="1:14" ht="14.25" thickBot="1">
      <c r="A580" s="266" t="s">
        <v>49</v>
      </c>
      <c r="B580" s="203" t="s">
        <v>19</v>
      </c>
      <c r="C580" s="32">
        <f t="shared" ref="C580:L591" si="149">C541+C554+C567</f>
        <v>5267.2573789999988</v>
      </c>
      <c r="D580" s="32">
        <f t="shared" si="149"/>
        <v>54928.985306000002</v>
      </c>
      <c r="E580" s="32">
        <f t="shared" si="149"/>
        <v>52446.355658999993</v>
      </c>
      <c r="F580" s="32">
        <f t="shared" si="147"/>
        <v>4.7336552097952689</v>
      </c>
      <c r="G580" s="32">
        <f t="shared" si="149"/>
        <v>407712</v>
      </c>
      <c r="H580" s="32">
        <f t="shared" si="149"/>
        <v>52682890.683664985</v>
      </c>
      <c r="I580" s="32">
        <f t="shared" si="149"/>
        <v>43925</v>
      </c>
      <c r="J580" s="32">
        <f t="shared" si="149"/>
        <v>3539.1499930000018</v>
      </c>
      <c r="K580" s="32">
        <f t="shared" si="149"/>
        <v>34535.059514</v>
      </c>
      <c r="L580" s="32">
        <f t="shared" si="149"/>
        <v>24918.540894000002</v>
      </c>
      <c r="M580" s="32">
        <f t="shared" si="139"/>
        <v>38.591820688487857</v>
      </c>
      <c r="N580" s="113">
        <f>D580/D592*100</f>
        <v>55.721295427767537</v>
      </c>
    </row>
    <row r="581" spans="1:14" ht="14.25" thickBot="1">
      <c r="A581" s="266"/>
      <c r="B581" s="201" t="s">
        <v>20</v>
      </c>
      <c r="C581" s="31">
        <f t="shared" si="149"/>
        <v>1790.0625730000002</v>
      </c>
      <c r="D581" s="31">
        <f t="shared" si="149"/>
        <v>18131.355735000001</v>
      </c>
      <c r="E581" s="31">
        <f t="shared" si="149"/>
        <v>17330.969534</v>
      </c>
      <c r="F581" s="31">
        <f t="shared" si="147"/>
        <v>4.6182425018392577</v>
      </c>
      <c r="G581" s="31">
        <f t="shared" si="149"/>
        <v>214932</v>
      </c>
      <c r="H581" s="31">
        <f t="shared" si="149"/>
        <v>4293560</v>
      </c>
      <c r="I581" s="31">
        <f t="shared" si="149"/>
        <v>24550</v>
      </c>
      <c r="J581" s="31">
        <f t="shared" si="149"/>
        <v>1657.994189</v>
      </c>
      <c r="K581" s="31">
        <f t="shared" si="149"/>
        <v>14303.697314000001</v>
      </c>
      <c r="L581" s="31">
        <f t="shared" si="149"/>
        <v>9250.7606930000002</v>
      </c>
      <c r="M581" s="31">
        <f t="shared" si="139"/>
        <v>54.621849907149041</v>
      </c>
      <c r="N581" s="109">
        <f>D581/D592*100</f>
        <v>18.392887175826363</v>
      </c>
    </row>
    <row r="582" spans="1:14" ht="14.25" thickBot="1">
      <c r="A582" s="266"/>
      <c r="B582" s="201" t="s">
        <v>21</v>
      </c>
      <c r="C582" s="31">
        <f t="shared" si="149"/>
        <v>161.12128499999977</v>
      </c>
      <c r="D582" s="31">
        <f t="shared" si="149"/>
        <v>2512.8060560000004</v>
      </c>
      <c r="E582" s="31">
        <f t="shared" si="149"/>
        <v>1986.3553879999997</v>
      </c>
      <c r="F582" s="31">
        <f t="shared" si="147"/>
        <v>26.503347345616117</v>
      </c>
      <c r="G582" s="31">
        <f t="shared" si="149"/>
        <v>6474</v>
      </c>
      <c r="H582" s="31">
        <f t="shared" si="149"/>
        <v>2368669.5710100001</v>
      </c>
      <c r="I582" s="31">
        <f t="shared" si="149"/>
        <v>326</v>
      </c>
      <c r="J582" s="31">
        <f t="shared" si="149"/>
        <v>74.827909000000005</v>
      </c>
      <c r="K582" s="31">
        <f t="shared" si="149"/>
        <v>1089.1641290000002</v>
      </c>
      <c r="L582" s="31">
        <f t="shared" si="149"/>
        <v>993.39212799999996</v>
      </c>
      <c r="M582" s="31">
        <f t="shared" si="139"/>
        <v>9.6409059726312094</v>
      </c>
      <c r="N582" s="109">
        <f>D582/D592*100</f>
        <v>2.54905143102589</v>
      </c>
    </row>
    <row r="583" spans="1:14" ht="14.25" thickBot="1">
      <c r="A583" s="266"/>
      <c r="B583" s="201" t="s">
        <v>22</v>
      </c>
      <c r="C583" s="31">
        <f t="shared" si="149"/>
        <v>238.734352</v>
      </c>
      <c r="D583" s="31">
        <f t="shared" si="149"/>
        <v>2254.5014270000001</v>
      </c>
      <c r="E583" s="31">
        <f t="shared" si="149"/>
        <v>1546.2540959999997</v>
      </c>
      <c r="F583" s="31">
        <f t="shared" si="147"/>
        <v>45.804071454501788</v>
      </c>
      <c r="G583" s="31">
        <f t="shared" si="149"/>
        <v>145244</v>
      </c>
      <c r="H583" s="31">
        <f t="shared" si="149"/>
        <v>3088157.8180239997</v>
      </c>
      <c r="I583" s="31">
        <f t="shared" si="149"/>
        <v>3481</v>
      </c>
      <c r="J583" s="31">
        <f t="shared" si="149"/>
        <v>55.930671999999973</v>
      </c>
      <c r="K583" s="31">
        <f t="shared" si="149"/>
        <v>479.41612099999998</v>
      </c>
      <c r="L583" s="31">
        <f t="shared" si="149"/>
        <v>567.60378100000003</v>
      </c>
      <c r="M583" s="31">
        <f t="shared" si="139"/>
        <v>-15.536834487718124</v>
      </c>
      <c r="N583" s="109">
        <f>D583/D592*100</f>
        <v>2.2870209481635624</v>
      </c>
    </row>
    <row r="584" spans="1:14" ht="14.25" thickBot="1">
      <c r="A584" s="266"/>
      <c r="B584" s="201" t="s">
        <v>23</v>
      </c>
      <c r="C584" s="31">
        <f t="shared" si="149"/>
        <v>14.418563209999999</v>
      </c>
      <c r="D584" s="31">
        <f t="shared" si="149"/>
        <v>177.99410706</v>
      </c>
      <c r="E584" s="31">
        <f t="shared" si="149"/>
        <v>203.73156596999999</v>
      </c>
      <c r="F584" s="31">
        <f t="shared" si="147"/>
        <v>-12.633024630944965</v>
      </c>
      <c r="G584" s="31">
        <f t="shared" si="149"/>
        <v>3055</v>
      </c>
      <c r="H584" s="31">
        <f t="shared" si="149"/>
        <v>795580.88512604998</v>
      </c>
      <c r="I584" s="31">
        <f t="shared" si="149"/>
        <v>32</v>
      </c>
      <c r="J584" s="31">
        <f t="shared" si="149"/>
        <v>4.696358</v>
      </c>
      <c r="K584" s="31">
        <f t="shared" si="149"/>
        <v>29.117120999999997</v>
      </c>
      <c r="L584" s="31">
        <f t="shared" si="149"/>
        <v>82.653937999999997</v>
      </c>
      <c r="M584" s="31">
        <f t="shared" si="139"/>
        <v>-64.77225198876792</v>
      </c>
      <c r="N584" s="109">
        <f>D584/D592*100</f>
        <v>0.18056154084478554</v>
      </c>
    </row>
    <row r="585" spans="1:14" ht="14.25" thickBot="1">
      <c r="A585" s="266"/>
      <c r="B585" s="201" t="s">
        <v>24</v>
      </c>
      <c r="C585" s="31">
        <f t="shared" si="149"/>
        <v>269.71985300000011</v>
      </c>
      <c r="D585" s="31">
        <f t="shared" si="149"/>
        <v>8138.7321925000015</v>
      </c>
      <c r="E585" s="31">
        <f t="shared" si="149"/>
        <v>6128.7903800000004</v>
      </c>
      <c r="F585" s="31">
        <f t="shared" si="147"/>
        <v>32.79508170256593</v>
      </c>
      <c r="G585" s="31">
        <f t="shared" si="149"/>
        <v>32302</v>
      </c>
      <c r="H585" s="31">
        <f t="shared" si="149"/>
        <v>6386776.286497999</v>
      </c>
      <c r="I585" s="31">
        <f t="shared" si="149"/>
        <v>1605</v>
      </c>
      <c r="J585" s="31">
        <f t="shared" si="149"/>
        <v>250.03056600000016</v>
      </c>
      <c r="K585" s="31">
        <f t="shared" si="149"/>
        <v>2581.2050560000002</v>
      </c>
      <c r="L585" s="31">
        <f t="shared" si="149"/>
        <v>3325.7728210000005</v>
      </c>
      <c r="M585" s="31">
        <f t="shared" si="139"/>
        <v>-22.387811948505913</v>
      </c>
      <c r="N585" s="109">
        <f>D585/D592*100</f>
        <v>8.2561274048555564</v>
      </c>
    </row>
    <row r="586" spans="1:14" ht="14.25" thickBot="1">
      <c r="A586" s="266"/>
      <c r="B586" s="201" t="s">
        <v>25</v>
      </c>
      <c r="C586" s="31">
        <f t="shared" si="149"/>
        <v>1224.3374050000009</v>
      </c>
      <c r="D586" s="31">
        <f t="shared" si="149"/>
        <v>23287.898048999999</v>
      </c>
      <c r="E586" s="31">
        <f t="shared" si="149"/>
        <v>18338.491144</v>
      </c>
      <c r="F586" s="31">
        <f t="shared" si="147"/>
        <v>26.989171934242528</v>
      </c>
      <c r="G586" s="31">
        <f t="shared" si="149"/>
        <v>6122</v>
      </c>
      <c r="H586" s="31">
        <f t="shared" si="149"/>
        <v>980884.87088199996</v>
      </c>
      <c r="I586" s="31">
        <f t="shared" si="149"/>
        <v>14692</v>
      </c>
      <c r="J586" s="31">
        <f t="shared" si="149"/>
        <v>1182.0281239999995</v>
      </c>
      <c r="K586" s="31">
        <f t="shared" si="149"/>
        <v>14295.774726000001</v>
      </c>
      <c r="L586" s="31">
        <f t="shared" si="149"/>
        <v>10780.78305</v>
      </c>
      <c r="M586" s="31">
        <f t="shared" si="139"/>
        <v>32.604233474487749</v>
      </c>
      <c r="N586" s="109">
        <f>D586/D592*100</f>
        <v>23.623808811525912</v>
      </c>
    </row>
    <row r="587" spans="1:14" ht="14.25" thickBot="1">
      <c r="A587" s="266"/>
      <c r="B587" s="201" t="s">
        <v>26</v>
      </c>
      <c r="C587" s="31">
        <f t="shared" si="149"/>
        <v>444.57774299999994</v>
      </c>
      <c r="D587" s="31">
        <f t="shared" si="149"/>
        <v>6764.758941</v>
      </c>
      <c r="E587" s="31">
        <f t="shared" si="149"/>
        <v>6600.3455509999985</v>
      </c>
      <c r="F587" s="31">
        <f t="shared" si="147"/>
        <v>2.4909815513385012</v>
      </c>
      <c r="G587" s="31">
        <f t="shared" si="149"/>
        <v>445348</v>
      </c>
      <c r="H587" s="31">
        <f t="shared" si="149"/>
        <v>72813023.440555438</v>
      </c>
      <c r="I587" s="31">
        <f t="shared" si="149"/>
        <v>300309</v>
      </c>
      <c r="J587" s="31">
        <f t="shared" si="149"/>
        <v>339.06216700000016</v>
      </c>
      <c r="K587" s="31">
        <f t="shared" si="149"/>
        <v>2624.0837150000002</v>
      </c>
      <c r="L587" s="31">
        <f t="shared" si="149"/>
        <v>2013.3121599999999</v>
      </c>
      <c r="M587" s="31">
        <f t="shared" si="139"/>
        <v>30.33665455038032</v>
      </c>
      <c r="N587" s="109">
        <f>D587/D592*100</f>
        <v>6.8623356020363051</v>
      </c>
    </row>
    <row r="588" spans="1:14" ht="14.25" thickBot="1">
      <c r="A588" s="266"/>
      <c r="B588" s="201" t="s">
        <v>27</v>
      </c>
      <c r="C588" s="31">
        <f t="shared" si="149"/>
        <v>35.15683099999999</v>
      </c>
      <c r="D588" s="31">
        <f t="shared" si="149"/>
        <v>512.4077299999999</v>
      </c>
      <c r="E588" s="31">
        <f t="shared" si="149"/>
        <v>427.58392499999997</v>
      </c>
      <c r="F588" s="31">
        <f t="shared" si="147"/>
        <v>19.837931231862832</v>
      </c>
      <c r="G588" s="31">
        <f t="shared" si="149"/>
        <v>284</v>
      </c>
      <c r="H588" s="31">
        <f t="shared" si="149"/>
        <v>178337.71232600027</v>
      </c>
      <c r="I588" s="31">
        <f t="shared" si="149"/>
        <v>4</v>
      </c>
      <c r="J588" s="31">
        <f t="shared" si="149"/>
        <v>4.8399999999999999E-2</v>
      </c>
      <c r="K588" s="31">
        <f t="shared" si="149"/>
        <v>5.0792859999999997</v>
      </c>
      <c r="L588" s="31">
        <f t="shared" si="149"/>
        <v>6.4865399999999998</v>
      </c>
      <c r="M588" s="31">
        <f t="shared" si="139"/>
        <v>-21.694986849691826</v>
      </c>
      <c r="N588" s="109">
        <f>D588/D592*100</f>
        <v>0.51979883378044023</v>
      </c>
    </row>
    <row r="589" spans="1:14" ht="14.25" thickBot="1">
      <c r="A589" s="266"/>
      <c r="B589" s="14" t="s">
        <v>28</v>
      </c>
      <c r="C589" s="31">
        <f t="shared" si="149"/>
        <v>24.452831</v>
      </c>
      <c r="D589" s="31">
        <f t="shared" si="149"/>
        <v>209.70344</v>
      </c>
      <c r="E589" s="31">
        <f t="shared" si="149"/>
        <v>144.14792600000001</v>
      </c>
      <c r="F589" s="31">
        <f t="shared" si="147"/>
        <v>45.477944649720442</v>
      </c>
      <c r="G589" s="31">
        <f t="shared" si="149"/>
        <v>65</v>
      </c>
      <c r="H589" s="31">
        <f t="shared" si="149"/>
        <v>39622.379999999997</v>
      </c>
      <c r="I589" s="31">
        <f t="shared" si="149"/>
        <v>0</v>
      </c>
      <c r="J589" s="31">
        <f t="shared" si="149"/>
        <v>0</v>
      </c>
      <c r="K589" s="31">
        <f t="shared" si="149"/>
        <v>0</v>
      </c>
      <c r="L589" s="31">
        <f t="shared" si="149"/>
        <v>0</v>
      </c>
      <c r="M589" s="31" t="e">
        <f t="shared" si="139"/>
        <v>#DIV/0!</v>
      </c>
      <c r="N589" s="109">
        <f>D589/D592*100</f>
        <v>0.2127282575376967</v>
      </c>
    </row>
    <row r="590" spans="1:14" ht="14.25" thickBot="1">
      <c r="A590" s="266"/>
      <c r="B590" s="14" t="s">
        <v>29</v>
      </c>
      <c r="C590" s="31">
        <f t="shared" si="149"/>
        <v>1.65867900000001</v>
      </c>
      <c r="D590" s="31">
        <f t="shared" si="149"/>
        <v>175.06499600000001</v>
      </c>
      <c r="E590" s="31">
        <f t="shared" si="149"/>
        <v>85.976063000000011</v>
      </c>
      <c r="F590" s="31">
        <f t="shared" si="147"/>
        <v>103.62062403345915</v>
      </c>
      <c r="G590" s="31">
        <f t="shared" si="149"/>
        <v>63</v>
      </c>
      <c r="H590" s="31">
        <f t="shared" si="149"/>
        <v>78177.756196000002</v>
      </c>
      <c r="I590" s="31">
        <f t="shared" si="149"/>
        <v>3</v>
      </c>
      <c r="J590" s="31">
        <f t="shared" si="149"/>
        <v>0</v>
      </c>
      <c r="K590" s="31">
        <f t="shared" si="149"/>
        <v>1.948</v>
      </c>
      <c r="L590" s="31">
        <f t="shared" si="149"/>
        <v>0</v>
      </c>
      <c r="M590" s="31" t="e">
        <f t="shared" si="139"/>
        <v>#DIV/0!</v>
      </c>
      <c r="N590" s="109">
        <f>D590/D592*100</f>
        <v>0.17759017951695899</v>
      </c>
    </row>
    <row r="591" spans="1:14" ht="14.25" thickBot="1">
      <c r="A591" s="266"/>
      <c r="B591" s="14" t="s">
        <v>30</v>
      </c>
      <c r="C591" s="31">
        <f t="shared" si="149"/>
        <v>8.9275210000000005</v>
      </c>
      <c r="D591" s="31">
        <f t="shared" si="149"/>
        <v>124.58426800000001</v>
      </c>
      <c r="E591" s="31">
        <f t="shared" si="149"/>
        <v>193.92705699999999</v>
      </c>
      <c r="F591" s="31">
        <f t="shared" si="147"/>
        <v>-35.757150174253397</v>
      </c>
      <c r="G591" s="31">
        <f t="shared" si="149"/>
        <v>160</v>
      </c>
      <c r="H591" s="31">
        <f t="shared" si="149"/>
        <v>56976.104893000003</v>
      </c>
      <c r="I591" s="31">
        <f t="shared" si="149"/>
        <v>1</v>
      </c>
      <c r="J591" s="31">
        <f t="shared" si="149"/>
        <v>4.8399999999999999E-2</v>
      </c>
      <c r="K591" s="31">
        <f t="shared" si="149"/>
        <v>3.1312860000000002</v>
      </c>
      <c r="L591" s="31">
        <f t="shared" si="149"/>
        <v>6.4865399999999998</v>
      </c>
      <c r="M591" s="31">
        <f t="shared" si="139"/>
        <v>-51.726405757152492</v>
      </c>
      <c r="N591" s="109">
        <f>D591/D592*100</f>
        <v>0.12638130422776767</v>
      </c>
    </row>
    <row r="592" spans="1:14" ht="14.25" thickBot="1">
      <c r="A592" s="272"/>
      <c r="B592" s="35" t="s">
        <v>50</v>
      </c>
      <c r="C592" s="36">
        <f t="shared" ref="C592:L592" si="150">C580+C582+C583+C584+C585+C586+C587+C588</f>
        <v>7655.3234112100008</v>
      </c>
      <c r="D592" s="36">
        <f t="shared" si="150"/>
        <v>98578.083808560012</v>
      </c>
      <c r="E592" s="36">
        <f t="shared" si="150"/>
        <v>87677.90770897</v>
      </c>
      <c r="F592" s="36">
        <f t="shared" si="147"/>
        <v>12.432066850603981</v>
      </c>
      <c r="G592" s="36">
        <f t="shared" si="150"/>
        <v>1046541</v>
      </c>
      <c r="H592" s="36">
        <f t="shared" si="150"/>
        <v>139294321.26808646</v>
      </c>
      <c r="I592" s="36">
        <f t="shared" si="150"/>
        <v>364374</v>
      </c>
      <c r="J592" s="36">
        <f t="shared" si="150"/>
        <v>5445.7741890000016</v>
      </c>
      <c r="K592" s="36">
        <f t="shared" si="150"/>
        <v>55638.899668000005</v>
      </c>
      <c r="L592" s="36">
        <f t="shared" si="150"/>
        <v>42688.545312000002</v>
      </c>
      <c r="M592" s="36">
        <f t="shared" si="139"/>
        <v>30.33683687590915</v>
      </c>
      <c r="N592" s="115">
        <f>D592/D592*100</f>
        <v>100</v>
      </c>
    </row>
    <row r="593" spans="1:9">
      <c r="A593" s="43" t="s">
        <v>51</v>
      </c>
      <c r="B593" s="43"/>
      <c r="C593" s="43"/>
      <c r="D593" s="43"/>
      <c r="E593" s="43"/>
      <c r="F593" s="43"/>
      <c r="G593" s="43"/>
      <c r="H593" s="43"/>
      <c r="I593" s="43"/>
    </row>
    <row r="594" spans="1:9">
      <c r="A594" s="43" t="s">
        <v>52</v>
      </c>
      <c r="B594" s="43"/>
      <c r="C594" s="43"/>
      <c r="D594" s="43"/>
      <c r="E594" s="43"/>
      <c r="F594" s="43"/>
      <c r="G594" s="43"/>
      <c r="H594" s="43"/>
      <c r="I594" s="43"/>
    </row>
  </sheetData>
  <mergeCells count="92">
    <mergeCell ref="A381:A393"/>
    <mergeCell ref="A411:N411"/>
    <mergeCell ref="A59:A71"/>
    <mergeCell ref="A72:A84"/>
    <mergeCell ref="C4:F4"/>
    <mergeCell ref="G4:H4"/>
    <mergeCell ref="I4:M4"/>
    <mergeCell ref="J5:L5"/>
    <mergeCell ref="D5:D6"/>
    <mergeCell ref="E5:E6"/>
    <mergeCell ref="G5:G6"/>
    <mergeCell ref="H5:H6"/>
    <mergeCell ref="A4:A6"/>
    <mergeCell ref="A7:A19"/>
    <mergeCell ref="A124:A136"/>
    <mergeCell ref="A137:A149"/>
    <mergeCell ref="A150:A162"/>
    <mergeCell ref="A3:N3"/>
    <mergeCell ref="C222:F222"/>
    <mergeCell ref="G222:H222"/>
    <mergeCell ref="I222:M222"/>
    <mergeCell ref="A221:N221"/>
    <mergeCell ref="A20:A32"/>
    <mergeCell ref="A33:A45"/>
    <mergeCell ref="A46:A58"/>
    <mergeCell ref="A85:A97"/>
    <mergeCell ref="A98:A110"/>
    <mergeCell ref="A111:A123"/>
    <mergeCell ref="A163:A175"/>
    <mergeCell ref="A176:A188"/>
    <mergeCell ref="A189:A201"/>
    <mergeCell ref="N4:N5"/>
    <mergeCell ref="J223:L223"/>
    <mergeCell ref="D223:D224"/>
    <mergeCell ref="E223:E224"/>
    <mergeCell ref="G223:G224"/>
    <mergeCell ref="H223:H224"/>
    <mergeCell ref="C538:F538"/>
    <mergeCell ref="G538:H538"/>
    <mergeCell ref="I538:M538"/>
    <mergeCell ref="J539:L539"/>
    <mergeCell ref="D539:D540"/>
    <mergeCell ref="E539:E540"/>
    <mergeCell ref="G539:G540"/>
    <mergeCell ref="H539:H540"/>
    <mergeCell ref="A537:N537"/>
    <mergeCell ref="C412:F412"/>
    <mergeCell ref="G412:H412"/>
    <mergeCell ref="I412:M412"/>
    <mergeCell ref="J413:L413"/>
    <mergeCell ref="D413:D414"/>
    <mergeCell ref="E413:E414"/>
    <mergeCell ref="G413:G414"/>
    <mergeCell ref="H413:H414"/>
    <mergeCell ref="A329:A341"/>
    <mergeCell ref="A202:A214"/>
    <mergeCell ref="A222:A237"/>
    <mergeCell ref="A238:A250"/>
    <mergeCell ref="A251:A263"/>
    <mergeCell ref="A264:A276"/>
    <mergeCell ref="A567:A579"/>
    <mergeCell ref="A580:A592"/>
    <mergeCell ref="C5:C6"/>
    <mergeCell ref="C223:C224"/>
    <mergeCell ref="C413:C414"/>
    <mergeCell ref="C539:C540"/>
    <mergeCell ref="A493:A505"/>
    <mergeCell ref="A506:A518"/>
    <mergeCell ref="A519:A531"/>
    <mergeCell ref="A538:A553"/>
    <mergeCell ref="A554:A566"/>
    <mergeCell ref="A428:A440"/>
    <mergeCell ref="A441:A453"/>
    <mergeCell ref="A454:A466"/>
    <mergeCell ref="A467:A479"/>
    <mergeCell ref="A480:A492"/>
    <mergeCell ref="N222:N223"/>
    <mergeCell ref="N412:N413"/>
    <mergeCell ref="N538:N539"/>
    <mergeCell ref="A1:N2"/>
    <mergeCell ref="A219:N220"/>
    <mergeCell ref="A409:N410"/>
    <mergeCell ref="A535:N536"/>
    <mergeCell ref="A342:A354"/>
    <mergeCell ref="A355:A367"/>
    <mergeCell ref="A368:A380"/>
    <mergeCell ref="A394:A406"/>
    <mergeCell ref="A412:A427"/>
    <mergeCell ref="A277:A289"/>
    <mergeCell ref="A290:A302"/>
    <mergeCell ref="A303:A315"/>
    <mergeCell ref="A316:A328"/>
  </mergeCells>
  <phoneticPr fontId="20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7"/>
  <sheetViews>
    <sheetView workbookViewId="0">
      <selection activeCell="C20" sqref="C20:E20"/>
    </sheetView>
  </sheetViews>
  <sheetFormatPr defaultColWidth="9" defaultRowHeight="20.25"/>
  <cols>
    <col min="1" max="1" width="11.875" style="1" customWidth="1"/>
    <col min="2" max="5" width="9" style="1"/>
    <col min="6" max="6" width="9" style="1" customWidth="1"/>
    <col min="7" max="16384" width="9" style="1"/>
  </cols>
  <sheetData>
    <row r="1" spans="1:11">
      <c r="A1" s="2"/>
      <c r="B1" s="2"/>
      <c r="C1" s="2"/>
      <c r="D1" s="2" t="s">
        <v>121</v>
      </c>
      <c r="E1" s="2"/>
      <c r="F1" s="2"/>
      <c r="G1" s="2"/>
      <c r="H1" s="2"/>
      <c r="I1" s="2"/>
      <c r="J1" s="6"/>
      <c r="K1" s="6"/>
    </row>
    <row r="2" spans="1:11">
      <c r="A2" s="2"/>
      <c r="B2" s="2"/>
      <c r="C2" s="2"/>
      <c r="D2" s="292" t="s">
        <v>122</v>
      </c>
      <c r="E2" s="292"/>
      <c r="F2" s="292"/>
      <c r="G2" s="292"/>
      <c r="H2" s="292"/>
      <c r="I2" s="292"/>
      <c r="J2" s="2" t="s">
        <v>71</v>
      </c>
    </row>
    <row r="3" spans="1:11">
      <c r="A3" s="291" t="s">
        <v>72</v>
      </c>
      <c r="B3" s="291" t="s">
        <v>73</v>
      </c>
      <c r="C3" s="291"/>
      <c r="D3" s="291" t="s">
        <v>74</v>
      </c>
      <c r="E3" s="291"/>
      <c r="F3" s="291" t="s">
        <v>68</v>
      </c>
      <c r="G3" s="291"/>
      <c r="H3" s="291" t="s">
        <v>69</v>
      </c>
      <c r="I3" s="291"/>
      <c r="J3" s="291" t="s">
        <v>70</v>
      </c>
      <c r="K3" s="291"/>
    </row>
    <row r="4" spans="1:11">
      <c r="A4" s="291"/>
      <c r="B4" s="178" t="s">
        <v>9</v>
      </c>
      <c r="C4" s="178" t="s">
        <v>50</v>
      </c>
      <c r="D4" s="178" t="s">
        <v>9</v>
      </c>
      <c r="E4" s="178" t="s">
        <v>75</v>
      </c>
      <c r="F4" s="178" t="s">
        <v>9</v>
      </c>
      <c r="G4" s="178" t="s">
        <v>75</v>
      </c>
      <c r="H4" s="178" t="s">
        <v>9</v>
      </c>
      <c r="I4" s="178" t="s">
        <v>75</v>
      </c>
      <c r="J4" s="178" t="s">
        <v>9</v>
      </c>
      <c r="K4" s="178" t="s">
        <v>75</v>
      </c>
    </row>
    <row r="5" spans="1:11">
      <c r="A5" s="178" t="s">
        <v>57</v>
      </c>
      <c r="B5" s="119">
        <v>22</v>
      </c>
      <c r="C5" s="119">
        <v>25022</v>
      </c>
      <c r="D5" s="119">
        <v>4</v>
      </c>
      <c r="E5" s="119">
        <v>7299</v>
      </c>
      <c r="F5" s="119">
        <v>16</v>
      </c>
      <c r="G5" s="119">
        <v>9902</v>
      </c>
      <c r="H5" s="119">
        <v>0</v>
      </c>
      <c r="I5" s="119">
        <v>4783</v>
      </c>
      <c r="J5" s="119">
        <v>2</v>
      </c>
      <c r="K5" s="119">
        <v>3038</v>
      </c>
    </row>
    <row r="6" spans="1:11">
      <c r="A6" s="178" t="s">
        <v>76</v>
      </c>
      <c r="B6" s="3">
        <v>7</v>
      </c>
      <c r="C6" s="3">
        <v>331</v>
      </c>
      <c r="D6" s="3">
        <v>5</v>
      </c>
      <c r="E6" s="3">
        <v>237</v>
      </c>
      <c r="F6" s="4">
        <v>0</v>
      </c>
      <c r="G6" s="4">
        <v>0</v>
      </c>
      <c r="H6" s="4">
        <v>2</v>
      </c>
      <c r="I6" s="4">
        <v>92</v>
      </c>
      <c r="J6" s="4">
        <v>0</v>
      </c>
      <c r="K6" s="4">
        <v>2</v>
      </c>
    </row>
    <row r="7" spans="1:11">
      <c r="A7" s="178" t="s">
        <v>59</v>
      </c>
      <c r="B7" s="3">
        <v>0</v>
      </c>
      <c r="C7" s="3">
        <v>27</v>
      </c>
      <c r="D7" s="3">
        <v>0</v>
      </c>
      <c r="E7" s="3">
        <v>25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1</v>
      </c>
    </row>
    <row r="8" spans="1:11">
      <c r="A8" s="178" t="s">
        <v>77</v>
      </c>
      <c r="B8" s="3">
        <v>6</v>
      </c>
      <c r="C8" s="3">
        <v>194</v>
      </c>
      <c r="D8" s="3">
        <v>2</v>
      </c>
      <c r="E8" s="3">
        <v>86</v>
      </c>
      <c r="F8" s="3">
        <v>4</v>
      </c>
      <c r="G8" s="3">
        <v>63</v>
      </c>
      <c r="H8" s="3">
        <v>0</v>
      </c>
      <c r="I8" s="3">
        <v>42</v>
      </c>
      <c r="J8" s="3">
        <v>0</v>
      </c>
      <c r="K8" s="3">
        <v>3</v>
      </c>
    </row>
    <row r="9" spans="1:11">
      <c r="A9" s="178" t="s">
        <v>78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290" t="s">
        <v>79</v>
      </c>
      <c r="K9" s="290"/>
    </row>
    <row r="10" spans="1:11">
      <c r="A10" s="178" t="s">
        <v>61</v>
      </c>
      <c r="B10" s="3">
        <v>0</v>
      </c>
      <c r="C10" s="3">
        <v>2</v>
      </c>
      <c r="D10" s="3">
        <v>0</v>
      </c>
      <c r="E10" s="3">
        <v>2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178" t="s">
        <v>62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290" t="s">
        <v>79</v>
      </c>
      <c r="K11" s="290"/>
    </row>
    <row r="12" spans="1:11">
      <c r="A12" s="178" t="s">
        <v>91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290" t="s">
        <v>79</v>
      </c>
      <c r="K12" s="290"/>
    </row>
    <row r="13" spans="1:11">
      <c r="A13" s="178" t="s">
        <v>80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290" t="s">
        <v>79</v>
      </c>
      <c r="I13" s="290"/>
      <c r="J13" s="290" t="s">
        <v>79</v>
      </c>
      <c r="K13" s="290"/>
    </row>
    <row r="14" spans="1:11">
      <c r="A14" s="178" t="s">
        <v>81</v>
      </c>
      <c r="B14" s="3">
        <v>0</v>
      </c>
      <c r="C14" s="3">
        <v>0</v>
      </c>
      <c r="D14" s="3">
        <v>0</v>
      </c>
      <c r="E14" s="3">
        <v>0</v>
      </c>
      <c r="F14" s="290" t="s">
        <v>79</v>
      </c>
      <c r="G14" s="290"/>
      <c r="H14" s="290" t="s">
        <v>79</v>
      </c>
      <c r="I14" s="290"/>
      <c r="J14" s="290" t="s">
        <v>79</v>
      </c>
      <c r="K14" s="290"/>
    </row>
    <row r="15" spans="1:11">
      <c r="A15" s="178" t="s">
        <v>63</v>
      </c>
      <c r="B15" s="3">
        <v>0</v>
      </c>
      <c r="C15" s="3">
        <v>6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6</v>
      </c>
      <c r="J15" s="3">
        <v>0</v>
      </c>
      <c r="K15" s="3">
        <v>0</v>
      </c>
    </row>
    <row r="16" spans="1:11">
      <c r="A16" s="178" t="s">
        <v>64</v>
      </c>
      <c r="B16" s="118">
        <v>9</v>
      </c>
      <c r="C16" s="118">
        <v>345</v>
      </c>
      <c r="D16" s="118">
        <v>1</v>
      </c>
      <c r="E16" s="118">
        <v>83</v>
      </c>
      <c r="F16" s="118">
        <v>5</v>
      </c>
      <c r="G16" s="118">
        <v>106</v>
      </c>
      <c r="H16" s="118">
        <v>3</v>
      </c>
      <c r="I16" s="118">
        <v>184</v>
      </c>
      <c r="J16" s="184">
        <v>0</v>
      </c>
      <c r="K16" s="184">
        <v>0</v>
      </c>
    </row>
    <row r="17" spans="1:11">
      <c r="A17" s="178" t="s">
        <v>65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178" t="s">
        <v>82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178" t="s">
        <v>83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290" t="s">
        <v>79</v>
      </c>
      <c r="I19" s="290"/>
      <c r="J19" s="290" t="s">
        <v>79</v>
      </c>
      <c r="K19" s="290"/>
    </row>
    <row r="20" spans="1:11">
      <c r="A20" s="178" t="s">
        <v>84</v>
      </c>
      <c r="B20" s="3">
        <v>0</v>
      </c>
      <c r="C20" s="3">
        <v>0</v>
      </c>
      <c r="D20" s="3">
        <v>0</v>
      </c>
      <c r="E20" s="3">
        <v>0</v>
      </c>
      <c r="F20" s="290" t="s">
        <v>79</v>
      </c>
      <c r="G20" s="290"/>
      <c r="H20" s="290" t="s">
        <v>79</v>
      </c>
      <c r="I20" s="290"/>
      <c r="J20" s="290" t="s">
        <v>79</v>
      </c>
      <c r="K20" s="290"/>
    </row>
    <row r="21" spans="1:11">
      <c r="A21" s="178" t="s">
        <v>85</v>
      </c>
      <c r="B21" s="3">
        <v>0</v>
      </c>
      <c r="C21" s="3">
        <v>0</v>
      </c>
      <c r="D21" s="3">
        <v>0</v>
      </c>
      <c r="E21" s="3">
        <v>0</v>
      </c>
      <c r="F21" s="290" t="s">
        <v>79</v>
      </c>
      <c r="G21" s="290"/>
      <c r="H21" s="290" t="s">
        <v>79</v>
      </c>
      <c r="I21" s="290"/>
      <c r="J21" s="290" t="s">
        <v>79</v>
      </c>
      <c r="K21" s="290"/>
    </row>
    <row r="22" spans="1:11">
      <c r="A22" s="178" t="s">
        <v>86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290" t="s">
        <v>79</v>
      </c>
      <c r="I22" s="290"/>
      <c r="J22" s="290" t="s">
        <v>79</v>
      </c>
      <c r="K22" s="290"/>
    </row>
    <row r="23" spans="1:11">
      <c r="A23" s="178" t="s">
        <v>87</v>
      </c>
      <c r="B23" s="3">
        <v>0</v>
      </c>
      <c r="C23" s="3">
        <v>0</v>
      </c>
      <c r="D23" s="3">
        <v>0</v>
      </c>
      <c r="E23" s="3">
        <v>0</v>
      </c>
      <c r="F23" s="290" t="s">
        <v>79</v>
      </c>
      <c r="G23" s="290"/>
      <c r="H23" s="290" t="s">
        <v>79</v>
      </c>
      <c r="I23" s="290"/>
      <c r="J23" s="290" t="s">
        <v>79</v>
      </c>
      <c r="K23" s="290"/>
    </row>
    <row r="24" spans="1:11">
      <c r="A24" s="178" t="s">
        <v>88</v>
      </c>
      <c r="B24" s="3">
        <v>0</v>
      </c>
      <c r="C24" s="3">
        <v>0</v>
      </c>
      <c r="D24" s="3">
        <v>0</v>
      </c>
      <c r="E24" s="3">
        <v>0</v>
      </c>
      <c r="F24" s="290" t="s">
        <v>79</v>
      </c>
      <c r="G24" s="290"/>
      <c r="H24" s="290" t="s">
        <v>79</v>
      </c>
      <c r="I24" s="290"/>
      <c r="J24" s="290" t="s">
        <v>79</v>
      </c>
      <c r="K24" s="290"/>
    </row>
    <row r="25" spans="1:11">
      <c r="A25" s="178" t="s">
        <v>50</v>
      </c>
      <c r="B25" s="3">
        <f>B5+B6+B7+B8+B9+B10+B11+B12+B13+B15+B14+B16+B17+B18+B19+B20+B21+B22+B23+B24</f>
        <v>44</v>
      </c>
      <c r="C25" s="3">
        <f t="shared" ref="C25:E25" si="0">C5+C6+C7+C8+C9+C10+C11+C12+C13+C15+C14+C16+C17+C18+C19+C20+C21+C22+C23+C24</f>
        <v>25927</v>
      </c>
      <c r="D25" s="3">
        <f t="shared" si="0"/>
        <v>12</v>
      </c>
      <c r="E25" s="3">
        <f t="shared" si="0"/>
        <v>7732</v>
      </c>
      <c r="F25" s="3">
        <f>F5+F6+F7+F8+F9+F10+F11+F12+F13</f>
        <v>20</v>
      </c>
      <c r="G25" s="3">
        <f>G5+G6+G7+G8+G9+G10+G11+G12+G13</f>
        <v>9966</v>
      </c>
      <c r="H25" s="3">
        <f>H10+H9+H8+H7+H6+H5+H11+H16</f>
        <v>5</v>
      </c>
      <c r="I25" s="3">
        <f>I10+I9+I8+I7+I6+I5+I11+I16</f>
        <v>5101</v>
      </c>
      <c r="J25" s="3">
        <f>J8+J7+J6+J5</f>
        <v>2</v>
      </c>
      <c r="K25" s="3">
        <f>K8+K7+K6+K5</f>
        <v>3044</v>
      </c>
    </row>
    <row r="27" spans="1:11">
      <c r="A27" s="5" t="s">
        <v>89</v>
      </c>
    </row>
  </sheetData>
  <mergeCells count="31">
    <mergeCell ref="D2:I2"/>
    <mergeCell ref="B3:C3"/>
    <mergeCell ref="D3:E3"/>
    <mergeCell ref="F3:G3"/>
    <mergeCell ref="H3:I3"/>
    <mergeCell ref="H14:I14"/>
    <mergeCell ref="J14:K14"/>
    <mergeCell ref="H19:I19"/>
    <mergeCell ref="J19:K19"/>
    <mergeCell ref="J3:K3"/>
    <mergeCell ref="J9:K9"/>
    <mergeCell ref="J11:K11"/>
    <mergeCell ref="J12:K12"/>
    <mergeCell ref="H13:I13"/>
    <mergeCell ref="J13:K13"/>
    <mergeCell ref="F24:G24"/>
    <mergeCell ref="H24:I24"/>
    <mergeCell ref="J24:K24"/>
    <mergeCell ref="A3:A4"/>
    <mergeCell ref="H22:I22"/>
    <mergeCell ref="J22:K22"/>
    <mergeCell ref="F23:G23"/>
    <mergeCell ref="H23:I23"/>
    <mergeCell ref="J23:K23"/>
    <mergeCell ref="F20:G20"/>
    <mergeCell ref="H20:I20"/>
    <mergeCell ref="J20:K20"/>
    <mergeCell ref="F21:G21"/>
    <mergeCell ref="H21:I21"/>
    <mergeCell ref="J21:K21"/>
    <mergeCell ref="F14:G14"/>
  </mergeCells>
  <phoneticPr fontId="20" type="noConversion"/>
  <pageMargins left="0.69930555555555596" right="0.69930555555555596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D18" sqref="D18:K25"/>
    </sheetView>
  </sheetViews>
  <sheetFormatPr defaultRowHeight="13.5"/>
  <cols>
    <col min="1" max="1" width="13.625" bestFit="1" customWidth="1"/>
    <col min="2" max="2" width="9.375" customWidth="1"/>
    <col min="3" max="3" width="9.5" bestFit="1" customWidth="1"/>
  </cols>
  <sheetData>
    <row r="1" spans="1:11" ht="25.5">
      <c r="A1" s="293" t="s">
        <v>130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ht="20.25">
      <c r="A2" s="140"/>
      <c r="B2" s="140"/>
      <c r="C2" s="140"/>
      <c r="D2" s="141"/>
      <c r="E2" s="142"/>
      <c r="F2" s="142"/>
      <c r="G2" s="142"/>
      <c r="H2" s="143"/>
      <c r="I2" s="144" t="s">
        <v>92</v>
      </c>
      <c r="J2" s="143"/>
      <c r="K2" s="145"/>
    </row>
    <row r="3" spans="1:11" ht="20.25">
      <c r="A3" s="295" t="s">
        <v>72</v>
      </c>
      <c r="B3" s="295" t="s">
        <v>73</v>
      </c>
      <c r="C3" s="295"/>
      <c r="D3" s="295" t="s">
        <v>74</v>
      </c>
      <c r="E3" s="295"/>
      <c r="F3" s="295" t="s">
        <v>68</v>
      </c>
      <c r="G3" s="295"/>
      <c r="H3" s="295" t="s">
        <v>69</v>
      </c>
      <c r="I3" s="295"/>
      <c r="J3" s="295" t="s">
        <v>70</v>
      </c>
      <c r="K3" s="295"/>
    </row>
    <row r="4" spans="1:11" ht="20.25">
      <c r="A4" s="295"/>
      <c r="B4" s="179" t="s">
        <v>9</v>
      </c>
      <c r="C4" s="179" t="s">
        <v>93</v>
      </c>
      <c r="D4" s="179" t="s">
        <v>9</v>
      </c>
      <c r="E4" s="179" t="s">
        <v>93</v>
      </c>
      <c r="F4" s="179" t="s">
        <v>9</v>
      </c>
      <c r="G4" s="179" t="s">
        <v>93</v>
      </c>
      <c r="H4" s="179" t="s">
        <v>9</v>
      </c>
      <c r="I4" s="179" t="s">
        <v>93</v>
      </c>
      <c r="J4" s="179" t="s">
        <v>9</v>
      </c>
      <c r="K4" s="179" t="s">
        <v>93</v>
      </c>
    </row>
    <row r="5" spans="1:11" ht="20.25">
      <c r="A5" s="179" t="s">
        <v>57</v>
      </c>
      <c r="B5" s="146">
        <f>D5+F5+H5+J5</f>
        <v>272.83</v>
      </c>
      <c r="C5" s="146">
        <f>E5+G5+I5+K5</f>
        <v>2599.92</v>
      </c>
      <c r="D5" s="146">
        <v>213.89999999999998</v>
      </c>
      <c r="E5" s="146">
        <v>1817.0700000000002</v>
      </c>
      <c r="F5" s="146" t="s">
        <v>123</v>
      </c>
      <c r="G5" s="146" t="s">
        <v>124</v>
      </c>
      <c r="H5" s="146" t="s">
        <v>125</v>
      </c>
      <c r="I5" s="146" t="s">
        <v>126</v>
      </c>
      <c r="J5" s="146" t="s">
        <v>127</v>
      </c>
      <c r="K5" s="146" t="s">
        <v>128</v>
      </c>
    </row>
    <row r="6" spans="1:11" ht="20.25">
      <c r="A6" s="179" t="s">
        <v>76</v>
      </c>
      <c r="B6" s="146">
        <f t="shared" ref="B6:C24" si="0">D6+F6+H6+J6</f>
        <v>76.850000000000009</v>
      </c>
      <c r="C6" s="146">
        <f t="shared" si="0"/>
        <v>685.1099999999999</v>
      </c>
      <c r="D6" s="147">
        <v>62.2</v>
      </c>
      <c r="E6" s="147">
        <v>578.9</v>
      </c>
      <c r="F6" s="148">
        <v>3.47</v>
      </c>
      <c r="G6" s="148">
        <v>43.94</v>
      </c>
      <c r="H6" s="148">
        <v>4.01</v>
      </c>
      <c r="I6" s="148">
        <v>35.770000000000003</v>
      </c>
      <c r="J6" s="148">
        <v>7.17</v>
      </c>
      <c r="K6" s="148">
        <v>26.5</v>
      </c>
    </row>
    <row r="7" spans="1:11" ht="20.25">
      <c r="A7" s="179" t="s">
        <v>59</v>
      </c>
      <c r="B7" s="146">
        <f t="shared" si="0"/>
        <v>265.14358679245373</v>
      </c>
      <c r="C7" s="146">
        <f t="shared" si="0"/>
        <v>2117.4874292452832</v>
      </c>
      <c r="D7" s="147">
        <v>213.98952547169898</v>
      </c>
      <c r="E7" s="147">
        <v>1653.6</v>
      </c>
      <c r="F7" s="147">
        <v>31.260197169811292</v>
      </c>
      <c r="G7" s="147">
        <v>314.48854339622659</v>
      </c>
      <c r="H7" s="147">
        <v>7.4090452830188696</v>
      </c>
      <c r="I7" s="147">
        <v>93.363914150943614</v>
      </c>
      <c r="J7" s="147">
        <v>12.484818867924533</v>
      </c>
      <c r="K7" s="147">
        <v>56.034971698113267</v>
      </c>
    </row>
    <row r="8" spans="1:11" ht="20.25">
      <c r="A8" s="179" t="s">
        <v>77</v>
      </c>
      <c r="B8" s="146">
        <f t="shared" si="0"/>
        <v>13.870764999999992</v>
      </c>
      <c r="C8" s="146">
        <f t="shared" si="0"/>
        <v>202.85076500000002</v>
      </c>
      <c r="D8" s="147">
        <v>11.805678</v>
      </c>
      <c r="E8" s="147">
        <v>168.04567800000001</v>
      </c>
      <c r="F8" s="147">
        <v>0.49233899999999098</v>
      </c>
      <c r="G8" s="147">
        <v>31.222339000000002</v>
      </c>
      <c r="H8" s="147">
        <v>0.90137699999999998</v>
      </c>
      <c r="I8" s="147">
        <v>2.1113770000000001</v>
      </c>
      <c r="J8" s="147">
        <v>0.67137100000000005</v>
      </c>
      <c r="K8" s="147">
        <v>1.471371</v>
      </c>
    </row>
    <row r="9" spans="1:11" ht="20.25">
      <c r="A9" s="179" t="s">
        <v>78</v>
      </c>
      <c r="B9" s="146">
        <f t="shared" si="0"/>
        <v>0.16</v>
      </c>
      <c r="C9" s="146">
        <f t="shared" si="0"/>
        <v>10.57</v>
      </c>
      <c r="D9" s="152">
        <v>0.16</v>
      </c>
      <c r="E9" s="152">
        <v>6.17</v>
      </c>
      <c r="F9" s="152">
        <v>0</v>
      </c>
      <c r="G9" s="152">
        <v>0.84</v>
      </c>
      <c r="H9" s="152">
        <v>0</v>
      </c>
      <c r="I9" s="152">
        <v>3.56</v>
      </c>
      <c r="J9" s="152">
        <v>0</v>
      </c>
      <c r="K9" s="152">
        <v>0</v>
      </c>
    </row>
    <row r="10" spans="1:11" ht="20.25">
      <c r="A10" s="179" t="s">
        <v>61</v>
      </c>
      <c r="B10" s="146">
        <f t="shared" si="0"/>
        <v>0.53500000000000003</v>
      </c>
      <c r="C10" s="146">
        <f t="shared" si="0"/>
        <v>6.8684000000000003</v>
      </c>
      <c r="D10" s="151">
        <v>0</v>
      </c>
      <c r="E10" s="151">
        <v>2.8433999999999999</v>
      </c>
      <c r="F10" s="151">
        <v>0.53500000000000003</v>
      </c>
      <c r="G10" s="151">
        <v>2.9950000000000001</v>
      </c>
      <c r="H10" s="151">
        <v>0</v>
      </c>
      <c r="I10" s="151">
        <v>1.03</v>
      </c>
      <c r="J10" s="151">
        <v>0</v>
      </c>
      <c r="K10" s="151">
        <v>0</v>
      </c>
    </row>
    <row r="11" spans="1:11" ht="20.25">
      <c r="A11" s="179" t="s">
        <v>62</v>
      </c>
      <c r="B11" s="146">
        <f t="shared" si="0"/>
        <v>0</v>
      </c>
      <c r="C11" s="146">
        <f t="shared" si="0"/>
        <v>9.86</v>
      </c>
      <c r="D11" s="147">
        <v>0</v>
      </c>
      <c r="E11" s="147">
        <v>8.2799999999999994</v>
      </c>
      <c r="F11" s="147">
        <v>0</v>
      </c>
      <c r="G11" s="147">
        <v>1.58</v>
      </c>
      <c r="H11" s="147">
        <v>0</v>
      </c>
      <c r="I11" s="147">
        <v>0</v>
      </c>
      <c r="J11" s="149">
        <v>0</v>
      </c>
      <c r="K11" s="149">
        <v>0</v>
      </c>
    </row>
    <row r="12" spans="1:11" ht="20.25">
      <c r="A12" s="179" t="s">
        <v>94</v>
      </c>
      <c r="B12" s="146">
        <f t="shared" si="0"/>
        <v>0</v>
      </c>
      <c r="C12" s="146">
        <f t="shared" si="0"/>
        <v>0</v>
      </c>
      <c r="D12" s="147">
        <v>0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</row>
    <row r="13" spans="1:11" ht="20.25">
      <c r="A13" s="179" t="s">
        <v>80</v>
      </c>
      <c r="B13" s="146">
        <f t="shared" si="0"/>
        <v>3.96</v>
      </c>
      <c r="C13" s="146">
        <f t="shared" si="0"/>
        <v>138.55000000000001</v>
      </c>
      <c r="D13" s="151">
        <v>3.01</v>
      </c>
      <c r="E13" s="151">
        <v>88.95</v>
      </c>
      <c r="F13" s="151">
        <v>0.95</v>
      </c>
      <c r="G13" s="151">
        <v>36.71</v>
      </c>
      <c r="H13" s="153">
        <v>0</v>
      </c>
      <c r="I13" s="153">
        <v>12.89</v>
      </c>
      <c r="J13" s="153">
        <v>0</v>
      </c>
      <c r="K13" s="153">
        <v>0</v>
      </c>
    </row>
    <row r="14" spans="1:11" ht="20.25">
      <c r="A14" s="179" t="s">
        <v>81</v>
      </c>
      <c r="B14" s="146">
        <f t="shared" si="0"/>
        <v>0</v>
      </c>
      <c r="C14" s="146">
        <f t="shared" si="0"/>
        <v>0</v>
      </c>
      <c r="D14" s="147">
        <v>0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</row>
    <row r="15" spans="1:11" ht="20.25">
      <c r="A15" s="179" t="s">
        <v>63</v>
      </c>
      <c r="B15" s="146">
        <f t="shared" si="0"/>
        <v>27.207230000000003</v>
      </c>
      <c r="C15" s="146">
        <f t="shared" si="0"/>
        <v>197.86969400000001</v>
      </c>
      <c r="D15" s="147">
        <v>14.637637</v>
      </c>
      <c r="E15" s="147">
        <v>71.460716000000019</v>
      </c>
      <c r="F15" s="147">
        <v>5.7119200000000001</v>
      </c>
      <c r="G15" s="147">
        <v>45.366605999999997</v>
      </c>
      <c r="H15" s="147">
        <v>0</v>
      </c>
      <c r="I15" s="147">
        <v>7.5280769999999997</v>
      </c>
      <c r="J15" s="147">
        <v>6.8576730000000001</v>
      </c>
      <c r="K15" s="147">
        <v>73.514295000000004</v>
      </c>
    </row>
    <row r="16" spans="1:11" ht="20.25">
      <c r="A16" s="179" t="s">
        <v>64</v>
      </c>
      <c r="B16" s="146">
        <f t="shared" si="0"/>
        <v>0.67</v>
      </c>
      <c r="C16" s="146">
        <f t="shared" si="0"/>
        <v>2.8600000000000003</v>
      </c>
      <c r="D16" s="146">
        <v>0.11</v>
      </c>
      <c r="E16" s="146">
        <v>0.94</v>
      </c>
      <c r="F16" s="146">
        <v>0.11</v>
      </c>
      <c r="G16" s="146">
        <v>0.12</v>
      </c>
      <c r="H16" s="146">
        <v>0.45</v>
      </c>
      <c r="I16" s="146">
        <v>1.8</v>
      </c>
      <c r="J16" s="147">
        <v>0</v>
      </c>
      <c r="K16" s="147">
        <v>0</v>
      </c>
    </row>
    <row r="17" spans="1:11" ht="20.25">
      <c r="A17" s="179" t="s">
        <v>65</v>
      </c>
      <c r="B17" s="146">
        <f t="shared" si="0"/>
        <v>12.129580000000001</v>
      </c>
      <c r="C17" s="146">
        <f t="shared" si="0"/>
        <v>49.859856000000001</v>
      </c>
      <c r="D17" s="147">
        <v>0</v>
      </c>
      <c r="E17" s="147">
        <v>1.1618710000000001</v>
      </c>
      <c r="F17" s="147">
        <v>1.520537</v>
      </c>
      <c r="G17" s="147">
        <v>5.6439399999999997</v>
      </c>
      <c r="H17" s="147">
        <v>10.609043</v>
      </c>
      <c r="I17" s="147">
        <v>41.529592000000001</v>
      </c>
      <c r="J17" s="147">
        <v>0</v>
      </c>
      <c r="K17" s="147">
        <v>1.5244530000000001</v>
      </c>
    </row>
    <row r="18" spans="1:11" ht="20.25">
      <c r="A18" s="179" t="s">
        <v>82</v>
      </c>
      <c r="B18" s="146">
        <f t="shared" si="0"/>
        <v>0</v>
      </c>
      <c r="C18" s="146">
        <f t="shared" si="0"/>
        <v>0</v>
      </c>
      <c r="D18" s="147">
        <v>0</v>
      </c>
      <c r="E18" s="147"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</row>
    <row r="19" spans="1:11" ht="20.25">
      <c r="A19" s="179" t="s">
        <v>83</v>
      </c>
      <c r="B19" s="146">
        <f t="shared" si="0"/>
        <v>0</v>
      </c>
      <c r="C19" s="146">
        <f t="shared" si="0"/>
        <v>0</v>
      </c>
      <c r="D19" s="147">
        <v>0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</row>
    <row r="20" spans="1:11" ht="20.25">
      <c r="A20" s="179" t="s">
        <v>84</v>
      </c>
      <c r="B20" s="146">
        <f t="shared" si="0"/>
        <v>0</v>
      </c>
      <c r="C20" s="146">
        <f t="shared" si="0"/>
        <v>0</v>
      </c>
      <c r="D20" s="147">
        <v>0</v>
      </c>
      <c r="E20" s="147">
        <v>0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</row>
    <row r="21" spans="1:11" ht="20.25">
      <c r="A21" s="179" t="s">
        <v>85</v>
      </c>
      <c r="B21" s="146">
        <f t="shared" si="0"/>
        <v>0</v>
      </c>
      <c r="C21" s="146">
        <f t="shared" si="0"/>
        <v>0</v>
      </c>
      <c r="D21" s="147">
        <v>0</v>
      </c>
      <c r="E21" s="147">
        <v>0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</row>
    <row r="22" spans="1:11" ht="20.25">
      <c r="A22" s="179" t="s">
        <v>86</v>
      </c>
      <c r="B22" s="146">
        <f t="shared" si="0"/>
        <v>0</v>
      </c>
      <c r="C22" s="146">
        <f t="shared" si="0"/>
        <v>0</v>
      </c>
      <c r="D22" s="147">
        <v>0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</row>
    <row r="23" spans="1:11" ht="20.25">
      <c r="A23" s="179" t="s">
        <v>87</v>
      </c>
      <c r="B23" s="146">
        <f t="shared" si="0"/>
        <v>0</v>
      </c>
      <c r="C23" s="146">
        <f t="shared" si="0"/>
        <v>0</v>
      </c>
      <c r="D23" s="147">
        <v>0</v>
      </c>
      <c r="E23" s="147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</row>
    <row r="24" spans="1:11" ht="20.25">
      <c r="A24" s="179" t="s">
        <v>88</v>
      </c>
      <c r="B24" s="146">
        <f t="shared" si="0"/>
        <v>0</v>
      </c>
      <c r="C24" s="146">
        <f t="shared" si="0"/>
        <v>0</v>
      </c>
      <c r="D24" s="147">
        <v>0</v>
      </c>
      <c r="E24" s="147">
        <v>0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</row>
    <row r="25" spans="1:11" ht="20.25">
      <c r="A25" s="179" t="s">
        <v>100</v>
      </c>
      <c r="B25" s="146">
        <f t="shared" ref="B25:C25" si="1">D25+F25+H25+J25</f>
        <v>0</v>
      </c>
      <c r="C25" s="146">
        <f t="shared" si="1"/>
        <v>0</v>
      </c>
      <c r="D25" s="147">
        <v>0</v>
      </c>
      <c r="E25" s="147">
        <v>0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</row>
    <row r="26" spans="1:11" ht="20.25">
      <c r="A26" s="179" t="s">
        <v>50</v>
      </c>
      <c r="B26" s="146">
        <f>SUM(B5:B25)</f>
        <v>673.35616179245369</v>
      </c>
      <c r="C26" s="146">
        <f>SUM(C5:C25)</f>
        <v>6021.8061442452827</v>
      </c>
      <c r="D26" s="146">
        <f t="shared" ref="D26:K26" si="2">SUM(D5:D24)</f>
        <v>519.81284047169902</v>
      </c>
      <c r="E26" s="146">
        <f t="shared" si="2"/>
        <v>4397.4216649999989</v>
      </c>
      <c r="F26" s="146">
        <f t="shared" si="2"/>
        <v>44.04999316981128</v>
      </c>
      <c r="G26" s="146">
        <f t="shared" si="2"/>
        <v>482.90642839622649</v>
      </c>
      <c r="H26" s="146">
        <f t="shared" si="2"/>
        <v>23.379465283018867</v>
      </c>
      <c r="I26" s="146">
        <f t="shared" si="2"/>
        <v>199.58296015094365</v>
      </c>
      <c r="J26" s="146">
        <f t="shared" si="2"/>
        <v>27.183862867924532</v>
      </c>
      <c r="K26" s="146">
        <f t="shared" si="2"/>
        <v>159.04509069811326</v>
      </c>
    </row>
    <row r="28" spans="1:11">
      <c r="A28" s="150" t="s">
        <v>89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</row>
  </sheetData>
  <mergeCells count="7">
    <mergeCell ref="A1:K1"/>
    <mergeCell ref="A3:A4"/>
    <mergeCell ref="B3:C3"/>
    <mergeCell ref="D3:E3"/>
    <mergeCell ref="F3:G3"/>
    <mergeCell ref="H3:I3"/>
    <mergeCell ref="J3:K3"/>
  </mergeCells>
  <phoneticPr fontId="2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H12" sqref="H12:H25"/>
    </sheetView>
  </sheetViews>
  <sheetFormatPr defaultColWidth="9" defaultRowHeight="14.25"/>
  <cols>
    <col min="1" max="1" width="13.875" customWidth="1"/>
    <col min="2" max="2" width="21.625" customWidth="1"/>
    <col min="3" max="5" width="17.875" customWidth="1"/>
    <col min="6" max="6" width="21" customWidth="1"/>
    <col min="7" max="7" width="12.75" style="197" customWidth="1"/>
    <col min="8" max="8" width="19.875" customWidth="1"/>
    <col min="9" max="9" width="15.75" customWidth="1"/>
  </cols>
  <sheetData>
    <row r="1" spans="1:9" ht="29.25">
      <c r="A1" s="296" t="s">
        <v>129</v>
      </c>
      <c r="B1" s="296"/>
      <c r="C1" s="296"/>
      <c r="D1" s="296"/>
      <c r="E1" s="296"/>
      <c r="F1" s="297"/>
      <c r="G1" s="297"/>
      <c r="H1" s="298"/>
      <c r="I1" s="298"/>
    </row>
    <row r="2" spans="1:9" ht="20.25">
      <c r="A2" s="185"/>
      <c r="B2" s="186"/>
      <c r="C2" s="186"/>
      <c r="D2" s="186"/>
      <c r="E2" s="186"/>
      <c r="F2" s="185"/>
      <c r="G2" s="187"/>
    </row>
    <row r="3" spans="1:9" ht="20.25">
      <c r="A3" s="299" t="s">
        <v>101</v>
      </c>
      <c r="B3" s="300" t="s">
        <v>102</v>
      </c>
      <c r="C3" s="299"/>
      <c r="D3" s="301" t="s">
        <v>103</v>
      </c>
      <c r="E3" s="301"/>
      <c r="F3" s="302" t="s">
        <v>104</v>
      </c>
      <c r="G3" s="302" t="s">
        <v>105</v>
      </c>
      <c r="H3" s="302" t="s">
        <v>106</v>
      </c>
      <c r="I3" s="302" t="s">
        <v>107</v>
      </c>
    </row>
    <row r="4" spans="1:9" ht="20.25">
      <c r="A4" s="299"/>
      <c r="B4" s="188" t="s">
        <v>108</v>
      </c>
      <c r="C4" s="188" t="s">
        <v>109</v>
      </c>
      <c r="D4" s="188" t="s">
        <v>108</v>
      </c>
      <c r="E4" s="188" t="s">
        <v>109</v>
      </c>
      <c r="F4" s="302"/>
      <c r="G4" s="302"/>
      <c r="H4" s="302"/>
      <c r="I4" s="302"/>
    </row>
    <row r="5" spans="1:9" ht="20.25">
      <c r="A5" s="189" t="s">
        <v>57</v>
      </c>
      <c r="B5" s="190">
        <v>2251</v>
      </c>
      <c r="C5" s="191">
        <v>386.45</v>
      </c>
      <c r="D5" s="192">
        <v>2225</v>
      </c>
      <c r="E5" s="191">
        <v>1034.4000000000001</v>
      </c>
      <c r="F5" s="190">
        <v>2262</v>
      </c>
      <c r="G5" s="193">
        <f>C5+E5</f>
        <v>1420.8500000000001</v>
      </c>
      <c r="H5" s="194">
        <v>1807.81</v>
      </c>
      <c r="I5" s="195">
        <f>H5/G5</f>
        <v>1.272344019424992</v>
      </c>
    </row>
    <row r="6" spans="1:9" ht="20.25">
      <c r="A6" s="189" t="s">
        <v>58</v>
      </c>
      <c r="B6" s="190">
        <v>341</v>
      </c>
      <c r="C6" s="190">
        <v>52.31</v>
      </c>
      <c r="D6" s="190">
        <v>348</v>
      </c>
      <c r="E6" s="190">
        <v>164.71</v>
      </c>
      <c r="F6" s="190">
        <v>348</v>
      </c>
      <c r="G6" s="193">
        <f t="shared" ref="G6:G25" si="0">C6+E6</f>
        <v>217.02</v>
      </c>
      <c r="H6" s="194">
        <v>349.32</v>
      </c>
      <c r="I6" s="195">
        <f t="shared" ref="I6:I26" si="1">H6/G6</f>
        <v>1.6096212330660769</v>
      </c>
    </row>
    <row r="7" spans="1:9" ht="20.25">
      <c r="A7" s="189" t="s">
        <v>59</v>
      </c>
      <c r="B7" s="190">
        <v>146</v>
      </c>
      <c r="C7" s="191">
        <v>24.124140566037738</v>
      </c>
      <c r="D7" s="190">
        <v>21</v>
      </c>
      <c r="E7" s="191">
        <v>7.0167216981132077</v>
      </c>
      <c r="F7" s="190">
        <v>146</v>
      </c>
      <c r="G7" s="193">
        <f t="shared" si="0"/>
        <v>31.140862264150947</v>
      </c>
      <c r="H7" s="194">
        <v>25</v>
      </c>
      <c r="I7" s="195">
        <f t="shared" si="1"/>
        <v>0.80280371776281079</v>
      </c>
    </row>
    <row r="8" spans="1:9" ht="20.25">
      <c r="A8" s="189" t="s">
        <v>60</v>
      </c>
      <c r="B8" s="190">
        <v>646</v>
      </c>
      <c r="C8" s="191">
        <v>97.988757000000007</v>
      </c>
      <c r="D8" s="190">
        <v>566</v>
      </c>
      <c r="E8" s="191">
        <v>179.076527</v>
      </c>
      <c r="F8" s="190">
        <v>596</v>
      </c>
      <c r="G8" s="193">
        <f t="shared" si="0"/>
        <v>277.06528400000002</v>
      </c>
      <c r="H8" s="194">
        <v>484.93</v>
      </c>
      <c r="I8" s="195">
        <f t="shared" si="1"/>
        <v>1.7502373195192509</v>
      </c>
    </row>
    <row r="9" spans="1:9" ht="20.25">
      <c r="A9" s="189" t="s">
        <v>63</v>
      </c>
      <c r="B9" s="190">
        <v>0</v>
      </c>
      <c r="C9" s="190">
        <v>0</v>
      </c>
      <c r="D9" s="190">
        <v>0</v>
      </c>
      <c r="E9" s="190">
        <v>0</v>
      </c>
      <c r="F9" s="190">
        <v>0</v>
      </c>
      <c r="G9" s="193">
        <f t="shared" si="0"/>
        <v>0</v>
      </c>
      <c r="H9" s="190">
        <v>0</v>
      </c>
      <c r="I9" s="195" t="e">
        <f t="shared" si="1"/>
        <v>#DIV/0!</v>
      </c>
    </row>
    <row r="10" spans="1:9" ht="20.25">
      <c r="A10" s="189" t="s">
        <v>78</v>
      </c>
      <c r="B10" s="190">
        <v>0</v>
      </c>
      <c r="C10" s="190">
        <v>0</v>
      </c>
      <c r="D10" s="190">
        <v>0</v>
      </c>
      <c r="E10" s="190">
        <v>0</v>
      </c>
      <c r="F10" s="190">
        <v>0</v>
      </c>
      <c r="G10" s="193">
        <f t="shared" si="0"/>
        <v>0</v>
      </c>
      <c r="H10" s="190">
        <v>0</v>
      </c>
      <c r="I10" s="195" t="e">
        <f t="shared" si="1"/>
        <v>#DIV/0!</v>
      </c>
    </row>
    <row r="11" spans="1:9" ht="20.25">
      <c r="A11" s="189" t="s">
        <v>61</v>
      </c>
      <c r="B11" s="190">
        <v>0</v>
      </c>
      <c r="C11" s="190">
        <v>0</v>
      </c>
      <c r="D11" s="190">
        <v>0</v>
      </c>
      <c r="E11" s="190">
        <v>0</v>
      </c>
      <c r="F11" s="190">
        <v>0</v>
      </c>
      <c r="G11" s="193">
        <f t="shared" si="0"/>
        <v>0</v>
      </c>
      <c r="H11" s="190">
        <v>0</v>
      </c>
      <c r="I11" s="195" t="e">
        <f t="shared" si="1"/>
        <v>#DIV/0!</v>
      </c>
    </row>
    <row r="12" spans="1:9" ht="20.25">
      <c r="A12" s="189" t="s">
        <v>64</v>
      </c>
      <c r="B12" s="190">
        <v>0</v>
      </c>
      <c r="C12" s="190">
        <v>0</v>
      </c>
      <c r="D12" s="190">
        <v>0</v>
      </c>
      <c r="E12" s="190">
        <v>0</v>
      </c>
      <c r="F12" s="190">
        <v>0</v>
      </c>
      <c r="G12" s="193">
        <f t="shared" si="0"/>
        <v>0</v>
      </c>
      <c r="H12" s="190">
        <v>0</v>
      </c>
      <c r="I12" s="195" t="e">
        <f t="shared" si="1"/>
        <v>#DIV/0!</v>
      </c>
    </row>
    <row r="13" spans="1:9" ht="20.25">
      <c r="A13" s="189" t="s">
        <v>62</v>
      </c>
      <c r="B13" s="190">
        <v>0</v>
      </c>
      <c r="C13" s="190">
        <v>0</v>
      </c>
      <c r="D13" s="190">
        <v>0</v>
      </c>
      <c r="E13" s="190">
        <v>0</v>
      </c>
      <c r="F13" s="190">
        <v>0</v>
      </c>
      <c r="G13" s="193">
        <f t="shared" si="0"/>
        <v>0</v>
      </c>
      <c r="H13" s="190">
        <v>0</v>
      </c>
      <c r="I13" s="195" t="e">
        <f t="shared" si="1"/>
        <v>#DIV/0!</v>
      </c>
    </row>
    <row r="14" spans="1:9" ht="20.25">
      <c r="A14" s="189" t="s">
        <v>94</v>
      </c>
      <c r="B14" s="190">
        <v>0</v>
      </c>
      <c r="C14" s="190">
        <v>0</v>
      </c>
      <c r="D14" s="190">
        <v>0</v>
      </c>
      <c r="E14" s="190">
        <v>0</v>
      </c>
      <c r="F14" s="190">
        <v>0</v>
      </c>
      <c r="G14" s="193">
        <f t="shared" si="0"/>
        <v>0</v>
      </c>
      <c r="H14" s="190">
        <v>0</v>
      </c>
      <c r="I14" s="195" t="e">
        <f t="shared" si="1"/>
        <v>#DIV/0!</v>
      </c>
    </row>
    <row r="15" spans="1:9" ht="20.25">
      <c r="A15" s="189" t="s">
        <v>110</v>
      </c>
      <c r="B15" s="190">
        <v>0</v>
      </c>
      <c r="C15" s="190">
        <v>0</v>
      </c>
      <c r="D15" s="190">
        <v>0</v>
      </c>
      <c r="E15" s="190">
        <v>0</v>
      </c>
      <c r="F15" s="190">
        <v>0</v>
      </c>
      <c r="G15" s="193">
        <f t="shared" si="0"/>
        <v>0</v>
      </c>
      <c r="H15" s="190">
        <v>0</v>
      </c>
      <c r="I15" s="195" t="e">
        <f t="shared" si="1"/>
        <v>#DIV/0!</v>
      </c>
    </row>
    <row r="16" spans="1:9" ht="20.25">
      <c r="A16" s="189" t="s">
        <v>111</v>
      </c>
      <c r="B16" s="190">
        <v>0</v>
      </c>
      <c r="C16" s="190">
        <v>0</v>
      </c>
      <c r="D16" s="190">
        <v>0</v>
      </c>
      <c r="E16" s="190">
        <v>0</v>
      </c>
      <c r="F16" s="190">
        <v>0</v>
      </c>
      <c r="G16" s="193">
        <f t="shared" si="0"/>
        <v>0</v>
      </c>
      <c r="H16" s="190">
        <v>0</v>
      </c>
      <c r="I16" s="195" t="e">
        <f t="shared" si="1"/>
        <v>#DIV/0!</v>
      </c>
    </row>
    <row r="17" spans="1:9" ht="20.25">
      <c r="A17" s="189" t="s">
        <v>80</v>
      </c>
      <c r="B17" s="190">
        <v>0</v>
      </c>
      <c r="C17" s="190">
        <v>0</v>
      </c>
      <c r="D17" s="190">
        <v>0</v>
      </c>
      <c r="E17" s="190">
        <v>0</v>
      </c>
      <c r="F17" s="190">
        <v>0</v>
      </c>
      <c r="G17" s="193">
        <f t="shared" si="0"/>
        <v>0</v>
      </c>
      <c r="H17" s="190">
        <v>0</v>
      </c>
      <c r="I17" s="195" t="e">
        <f t="shared" si="1"/>
        <v>#DIV/0!</v>
      </c>
    </row>
    <row r="18" spans="1:9" ht="20.25">
      <c r="A18" s="189" t="s">
        <v>88</v>
      </c>
      <c r="B18" s="190">
        <v>0</v>
      </c>
      <c r="C18" s="190">
        <v>0</v>
      </c>
      <c r="D18" s="190">
        <v>0</v>
      </c>
      <c r="E18" s="190">
        <v>0</v>
      </c>
      <c r="F18" s="190">
        <v>0</v>
      </c>
      <c r="G18" s="193">
        <f t="shared" si="0"/>
        <v>0</v>
      </c>
      <c r="H18" s="190">
        <v>0</v>
      </c>
      <c r="I18" s="195" t="e">
        <f t="shared" si="1"/>
        <v>#DIV/0!</v>
      </c>
    </row>
    <row r="19" spans="1:9" ht="20.25">
      <c r="A19" s="189" t="s">
        <v>87</v>
      </c>
      <c r="B19" s="190">
        <v>0</v>
      </c>
      <c r="C19" s="190">
        <v>0</v>
      </c>
      <c r="D19" s="190">
        <v>0</v>
      </c>
      <c r="E19" s="190">
        <v>0</v>
      </c>
      <c r="F19" s="190">
        <v>0</v>
      </c>
      <c r="G19" s="193">
        <f t="shared" si="0"/>
        <v>0</v>
      </c>
      <c r="H19" s="190">
        <v>0</v>
      </c>
      <c r="I19" s="195" t="e">
        <f t="shared" si="1"/>
        <v>#DIV/0!</v>
      </c>
    </row>
    <row r="20" spans="1:9" ht="20.25">
      <c r="A20" s="189" t="s">
        <v>112</v>
      </c>
      <c r="B20" s="190">
        <v>0</v>
      </c>
      <c r="C20" s="190">
        <v>0</v>
      </c>
      <c r="D20" s="190">
        <v>0</v>
      </c>
      <c r="E20" s="190">
        <v>0</v>
      </c>
      <c r="F20" s="190">
        <v>0</v>
      </c>
      <c r="G20" s="193">
        <f t="shared" si="0"/>
        <v>0</v>
      </c>
      <c r="H20" s="190">
        <v>0</v>
      </c>
      <c r="I20" s="195" t="e">
        <f t="shared" si="1"/>
        <v>#DIV/0!</v>
      </c>
    </row>
    <row r="21" spans="1:9" ht="20.25">
      <c r="A21" s="189" t="s">
        <v>113</v>
      </c>
      <c r="B21" s="190">
        <v>0</v>
      </c>
      <c r="C21" s="190">
        <v>0</v>
      </c>
      <c r="D21" s="190">
        <v>0</v>
      </c>
      <c r="E21" s="190">
        <v>0</v>
      </c>
      <c r="F21" s="190">
        <v>0</v>
      </c>
      <c r="G21" s="193">
        <f t="shared" si="0"/>
        <v>0</v>
      </c>
      <c r="H21" s="190">
        <v>0</v>
      </c>
      <c r="I21" s="195" t="e">
        <f t="shared" si="1"/>
        <v>#DIV/0!</v>
      </c>
    </row>
    <row r="22" spans="1:9" ht="20.25">
      <c r="A22" s="189" t="s">
        <v>84</v>
      </c>
      <c r="B22" s="190">
        <v>0</v>
      </c>
      <c r="C22" s="190">
        <v>0</v>
      </c>
      <c r="D22" s="190">
        <v>0</v>
      </c>
      <c r="E22" s="190">
        <v>0</v>
      </c>
      <c r="F22" s="190">
        <v>0</v>
      </c>
      <c r="G22" s="193">
        <f t="shared" si="0"/>
        <v>0</v>
      </c>
      <c r="H22" s="190">
        <v>0</v>
      </c>
      <c r="I22" s="195" t="e">
        <f t="shared" si="1"/>
        <v>#DIV/0!</v>
      </c>
    </row>
    <row r="23" spans="1:9" ht="20.25">
      <c r="A23" s="189" t="s">
        <v>83</v>
      </c>
      <c r="B23" s="190">
        <v>0</v>
      </c>
      <c r="C23" s="190">
        <v>0</v>
      </c>
      <c r="D23" s="190">
        <v>0</v>
      </c>
      <c r="E23" s="190">
        <v>0</v>
      </c>
      <c r="F23" s="190">
        <v>0</v>
      </c>
      <c r="G23" s="193">
        <f t="shared" si="0"/>
        <v>0</v>
      </c>
      <c r="H23" s="190">
        <v>0</v>
      </c>
      <c r="I23" s="195" t="e">
        <f t="shared" si="1"/>
        <v>#DIV/0!</v>
      </c>
    </row>
    <row r="24" spans="1:9" ht="20.25">
      <c r="A24" s="189" t="s">
        <v>86</v>
      </c>
      <c r="B24" s="190">
        <v>0</v>
      </c>
      <c r="C24" s="190">
        <v>0</v>
      </c>
      <c r="D24" s="190">
        <v>0</v>
      </c>
      <c r="E24" s="190">
        <v>0</v>
      </c>
      <c r="F24" s="190">
        <v>0</v>
      </c>
      <c r="G24" s="193">
        <f t="shared" si="0"/>
        <v>0</v>
      </c>
      <c r="H24" s="190">
        <v>0</v>
      </c>
      <c r="I24" s="195" t="e">
        <f t="shared" si="1"/>
        <v>#DIV/0!</v>
      </c>
    </row>
    <row r="25" spans="1:9" ht="20.25">
      <c r="A25" s="189" t="s">
        <v>114</v>
      </c>
      <c r="B25" s="190">
        <v>0</v>
      </c>
      <c r="C25" s="190">
        <v>0</v>
      </c>
      <c r="D25" s="190">
        <v>0</v>
      </c>
      <c r="E25" s="190">
        <v>0</v>
      </c>
      <c r="F25" s="190">
        <v>0</v>
      </c>
      <c r="G25" s="193">
        <f t="shared" si="0"/>
        <v>0</v>
      </c>
      <c r="H25" s="190">
        <v>0</v>
      </c>
      <c r="I25" s="195" t="e">
        <f t="shared" si="1"/>
        <v>#DIV/0!</v>
      </c>
    </row>
    <row r="26" spans="1:9" ht="20.25">
      <c r="A26" s="196" t="s">
        <v>115</v>
      </c>
      <c r="B26" s="192">
        <f>SUM(B5:B25)</f>
        <v>3384</v>
      </c>
      <c r="C26" s="192">
        <f t="shared" ref="C26:E26" si="2">SUM(C5:C25)</f>
        <v>560.87289756603775</v>
      </c>
      <c r="D26" s="192">
        <f t="shared" si="2"/>
        <v>3160</v>
      </c>
      <c r="E26" s="192">
        <f t="shared" si="2"/>
        <v>1385.2032486981134</v>
      </c>
      <c r="F26" s="192">
        <f>SUM(F5:F25)</f>
        <v>3352</v>
      </c>
      <c r="G26" s="193">
        <f t="shared" ref="G26" si="3">SUM(G5:G25)</f>
        <v>1946.076146264151</v>
      </c>
      <c r="H26" s="192">
        <f>SUM(H5:H25)</f>
        <v>2667.06</v>
      </c>
      <c r="I26" s="195">
        <f t="shared" si="1"/>
        <v>1.3704808031894895</v>
      </c>
    </row>
  </sheetData>
  <mergeCells count="8">
    <mergeCell ref="A1:I1"/>
    <mergeCell ref="A3:A4"/>
    <mergeCell ref="B3:C3"/>
    <mergeCell ref="D3:E3"/>
    <mergeCell ref="F3:F4"/>
    <mergeCell ref="G3:G4"/>
    <mergeCell ref="H3:H4"/>
    <mergeCell ref="I3:I4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财字1号</vt:lpstr>
      <vt:lpstr>财字2号</vt:lpstr>
      <vt:lpstr>财字3号</vt:lpstr>
      <vt:lpstr>财字4号</vt:lpstr>
      <vt:lpstr>财字5号</vt:lpstr>
      <vt:lpstr>财字6号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2006-09-13T11:21:00Z</dcterms:created>
  <dcterms:modified xsi:type="dcterms:W3CDTF">2024-01-19T04:17:18Z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